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95" tabRatio="634" firstSheet="1" activeTab="1"/>
  </bookViews>
  <sheets>
    <sheet name="оценка качеств показ (2)" sheetId="1" state="hidden" r:id="rId1"/>
    <sheet name="Общая оценка" sheetId="2" r:id="rId2"/>
    <sheet name="Остатки на 01.01.2017" sheetId="3" r:id="rId3"/>
    <sheet name="оценка натур показ" sheetId="4" r:id="rId4"/>
    <sheet name="оценка качеств показ" sheetId="5" r:id="rId5"/>
  </sheets>
  <definedNames>
    <definedName name="_xlnm.Print_Titles" localSheetId="3">'оценка натур показ'!$5:$5</definedName>
    <definedName name="_xlnm.Print_Area" localSheetId="1">'Общая оценка'!$A$1:$H$40</definedName>
    <definedName name="_xlnm.Print_Area" localSheetId="4">'оценка качеств показ'!$A$1:$EE$44</definedName>
    <definedName name="_xlnm.Print_Area" localSheetId="3">'оценка натур показ'!$1:$39</definedName>
  </definedNames>
  <calcPr fullCalcOnLoad="1"/>
</workbook>
</file>

<file path=xl/sharedStrings.xml><?xml version="1.0" encoding="utf-8"?>
<sst xmlns="http://schemas.openxmlformats.org/spreadsheetml/2006/main" count="884" uniqueCount="241">
  <si>
    <t>Муниципальное бюджетное образовательное учреждение дополнительного образования детей "Детско-юношеская спортивная школа"</t>
  </si>
  <si>
    <t>Муниципальное бюджетное учреждение "Центр социального обслуживания населения"</t>
  </si>
  <si>
    <t>Муниципальное бюджетное учреждение культуры "Дзержинский районный дом культуры"</t>
  </si>
  <si>
    <t>Муниципальное бюджетное учреждение культуры "Межпоселенческая библиотечная система" Дзержинского района Красноярского края</t>
  </si>
  <si>
    <t>Муниципальное бюджетное учреждение культуры "Дзержинский районный краеведческий музей"</t>
  </si>
  <si>
    <t>Муниципальное бюджетное образовательное учреждение Дзержинская средняя общеобразовательная школа №1</t>
  </si>
  <si>
    <t>Муниципальное бюджетное образовательное учреждение Дзержинская средняя общеобразовательная школа №2</t>
  </si>
  <si>
    <t>Муниципальное бюджетное образовательное учреждение дополнительного образования детей "Центр внешкольной работы"</t>
  </si>
  <si>
    <t>Муниципальное бюджетное образовательное учреждение Усольская средняя общеобразовательная школа</t>
  </si>
  <si>
    <t>Муниципальное бюджетное образовательное учреждение Нижнетанайская средняя общеобразовательная школа</t>
  </si>
  <si>
    <t>Муниципальное бюджетное образовательное учреждение Курайская средняя общеобразовательная школа</t>
  </si>
  <si>
    <t>Муниципальное бюджетное образовательное учреждение Александро-Ершинская средняя общеобразовательная школа</t>
  </si>
  <si>
    <t>Муниципальное бюджетное образовательное учреждение Орловская средняя общеобразовательная школа</t>
  </si>
  <si>
    <t>Муниципальное бюджетное образовательное учреждение Денисовская средняя общеобразовательная школа</t>
  </si>
  <si>
    <t>Муниципальное бюджетное образовательное учреждение Шеломковская средняя общеобразовательная школа</t>
  </si>
  <si>
    <t>Муниципальное бюджетное образовательное учреждение Новинская средняя общеобразовательная школа</t>
  </si>
  <si>
    <t>Муниципальное бюджетное образовательное учреждение Канарайская основная общеобразовательная школа</t>
  </si>
  <si>
    <t>Муниципальное бюджетное дошкольное образовательное учреждение "Дзержинский детский сад №1 "Чебурашка"</t>
  </si>
  <si>
    <t>Муниципальное бюджетное дошкольное образовательное учреждение "Дзержинский детский сад №2 "Колокольчик"</t>
  </si>
  <si>
    <t>Муниципальное бюджетное дошкольное образовательное учреждение "Дзержинский детский сад №3 "Тополек" общеразвивающего вида с приоритетным направлением "Экологическое воспитание"</t>
  </si>
  <si>
    <t>Муниципальное бюджетное дошкольное образовательное учреждение "Дзержинский детский сад №4 "Березка" комбинированного вида II категории"</t>
  </si>
  <si>
    <t>Муниципальное бюджетное дошкольное образовательное учреждение "Усольский детский сад №5 "Колосок"</t>
  </si>
  <si>
    <t>Муниципальное бюджетное дошкольное образовательное учреждение "Денисовский детский сад "Солнышко"</t>
  </si>
  <si>
    <t>Муниципальное бюджетное дошкольное образовательное учреждение "Курайский детский сад "Василёк"</t>
  </si>
  <si>
    <t>Муниципальное бюджетное дошкольное образовательное учреждение "Орловский детский сад "Березка" общеразвивающего вида"</t>
  </si>
  <si>
    <t>Муниципальное бюджетное дошкольное образовательное учреждение Шеломковский детский сад "Колобок"</t>
  </si>
  <si>
    <t>Муниципальное бюджетное учреждение "Дзержинский межшкольный методический центр"</t>
  </si>
  <si>
    <t>Муниципальное бюджетное учреждение Единая дежурно-диспетчерская служба муниципального образования Дзержинский район</t>
  </si>
  <si>
    <t>Муниципальное бюджетное учреждение "Дзержинский многопрофильный молодежный центр"</t>
  </si>
  <si>
    <t>Муниципальное автономное учреждение "Дзержинский многофункциональный центр оптимизации"</t>
  </si>
  <si>
    <t xml:space="preserve">план </t>
  </si>
  <si>
    <t>факт</t>
  </si>
  <si>
    <t xml:space="preserve">% выполнения </t>
  </si>
  <si>
    <t>учреждения культуры</t>
  </si>
  <si>
    <t>школы</t>
  </si>
  <si>
    <t xml:space="preserve">учреждения дополнительного образования </t>
  </si>
  <si>
    <t>детские сады</t>
  </si>
  <si>
    <t xml:space="preserve">другие учреждения </t>
  </si>
  <si>
    <t>показатель</t>
  </si>
  <si>
    <t xml:space="preserve">укомл спец </t>
  </si>
  <si>
    <t>темп роста пользователей</t>
  </si>
  <si>
    <t>темп роста посещений</t>
  </si>
  <si>
    <t>активность ипользов библ фонда</t>
  </si>
  <si>
    <t>темп роста обуч</t>
  </si>
  <si>
    <t>доля выпуск успешно прош итог аттест</t>
  </si>
  <si>
    <t>успев на 4 и 5</t>
  </si>
  <si>
    <t>доля обуч заняв приз места на фестив и конкурсах</t>
  </si>
  <si>
    <t>доля пед кадров с выс проф образ</t>
  </si>
  <si>
    <t>доля уч продол обучение в области культуры</t>
  </si>
  <si>
    <t>доля обуч  учат в конкур и фест</t>
  </si>
  <si>
    <t>теп роста объемов фонда</t>
  </si>
  <si>
    <t>своевр реагирование на принятие решений</t>
  </si>
  <si>
    <t>10 мин</t>
  </si>
  <si>
    <t>отсутствие жалоб</t>
  </si>
  <si>
    <t>доля мол от 14 до 35 лет участ в деят общест объединений</t>
  </si>
  <si>
    <t>доля педагогических работников со специальным образованием</t>
  </si>
  <si>
    <t xml:space="preserve">доля педагогических  работников  прошедших  повышение  квалификации  не менее одного раза в 5 лет </t>
  </si>
  <si>
    <t>доля выпускников 9 класса  получивших аттестат об основном  общем образовании</t>
  </si>
  <si>
    <t>доля выпускников 11 класса  получивших аттестат о среднем    общем образовании</t>
  </si>
  <si>
    <t>доля детей охваченных организационными   формами отдыха в каникулярное время</t>
  </si>
  <si>
    <t>доля  социализации обучающихся, поступившие в учебные заведения и трудоустроены</t>
  </si>
  <si>
    <t>доля участников краевых и всеросийских олимпиад и конкурсов</t>
  </si>
  <si>
    <t>доля школьников занимающихся  в учреждении  дополнительного  образования</t>
  </si>
  <si>
    <t>доля вовлечен молод наход  в труд жиз ситуации в деят общест объд</t>
  </si>
  <si>
    <t>доля мол семей вовлечен в программы по формир ценностей семейного образа жизни</t>
  </si>
  <si>
    <t>коэффициент выполнения муниц задания                                                               К2 (натуральные показатели)</t>
  </si>
  <si>
    <t>коэффициент выполнения муниц задания                                                               К1 (качественные показатели)</t>
  </si>
  <si>
    <t>доля педагогических работников имеющ высшую  и первую  квал категорию</t>
  </si>
  <si>
    <t xml:space="preserve">доля педагогических  работников  повысивших квалификацию </t>
  </si>
  <si>
    <t>доля обучающихся ставшие победителями  и призерами региональных,  всеросийских  мероприятий</t>
  </si>
  <si>
    <t>доля мол от 14 до 35 лет участ проектов и мероприятиях направ на здоровый образ жизни</t>
  </si>
  <si>
    <t>общая оценка (ОЦ итоговая )</t>
  </si>
  <si>
    <t xml:space="preserve">ОЦ итоговая выше 100%       муниципальное задание выполнено </t>
  </si>
  <si>
    <t xml:space="preserve">ОЦ итоговая от 90% до 100%  муниципальное задание в целом выполнено </t>
  </si>
  <si>
    <t xml:space="preserve">муниципальное задание                          не  выполнено </t>
  </si>
  <si>
    <t>коэффициент выполнения муниц задания                                                               К2 (количественные показатели)</t>
  </si>
  <si>
    <t>коэффициент выполнения муниц задания                                                               К1  в % ( показатель качества)</t>
  </si>
  <si>
    <t>наименование учреждений</t>
  </si>
  <si>
    <t>Муниципальное бюджетное образовательное учреждение дополнительного образования детей "Дзержинская детская школа искусств"</t>
  </si>
  <si>
    <t>посещаемоть в детоднях</t>
  </si>
  <si>
    <t>доля детей подтвердивших  результ мониторинга освоения программ дошкольного  образования в %</t>
  </si>
  <si>
    <t>%  педагогических работников со специальным образованием</t>
  </si>
  <si>
    <t xml:space="preserve">% педагогических  работников  прошедших  повышение  квалификации  не менее одного раза в 5 лет </t>
  </si>
  <si>
    <t xml:space="preserve">2. Оценка выполнения муниципального задания за 2013 год по качественным показателям </t>
  </si>
  <si>
    <t>доля кол-ва предост вариатив форм орган методич сопров проф уровня педагогов %</t>
  </si>
  <si>
    <t>доля выпол заявок от заявителей %</t>
  </si>
  <si>
    <t>доля педраб участ в проф конкурсах и конфер разного уровня %</t>
  </si>
  <si>
    <t>доля препод и концертс. Имеющих первую и высшую категорию</t>
  </si>
  <si>
    <t>теп роста экскурсионных посещений</t>
  </si>
  <si>
    <t>удельный вес населения участ в культурно-досуговых мероприятиях</t>
  </si>
  <si>
    <t>удельный вес мероприятий  на платной основе</t>
  </si>
  <si>
    <t>Школы</t>
  </si>
  <si>
    <t xml:space="preserve">Учреждения дополнительного образования </t>
  </si>
  <si>
    <t>Детские сады</t>
  </si>
  <si>
    <t xml:space="preserve">муниципальное задание выполнено </t>
  </si>
  <si>
    <t xml:space="preserve">в целом выполнено </t>
  </si>
  <si>
    <t>Муниципальное бюджетное учреждение дополнительного образования "Детско-юношеская спортивная школа"</t>
  </si>
  <si>
    <t xml:space="preserve">     </t>
  </si>
  <si>
    <t xml:space="preserve"> </t>
  </si>
  <si>
    <t>Число обучающихся</t>
  </si>
  <si>
    <t>Число учащихся, освоивших основную общеобразовательную программу начального общего образования по завершении первой ступени общего образования</t>
  </si>
  <si>
    <t>Количество учебных часов по программе</t>
  </si>
  <si>
    <t>Количество фактически, проведенных учебных часов</t>
  </si>
  <si>
    <t>Количество часов по учебному плану общеобразовательного учреждения</t>
  </si>
  <si>
    <t xml:space="preserve">Количество часов по федеральному базисному учебному плану </t>
  </si>
  <si>
    <t>Число родителей всего</t>
  </si>
  <si>
    <t>Число родителей (законных представителей), удовлетворенных условиями и качеством предоставляемой услуги</t>
  </si>
  <si>
    <t>Количество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</si>
  <si>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Количество своевременно устраненных общеобразовательным учреждением нарушений</t>
  </si>
  <si>
    <t>Число учащихся, освоивших основную общеобразовательную программу основного общего образования по завершении второй ступени общего образования</t>
  </si>
  <si>
    <t>Количество фактически проведенных учебных часов</t>
  </si>
  <si>
    <t xml:space="preserve">Количество часов по учебному плану общеобразовательного учреждения    </t>
  </si>
  <si>
    <t>Количество часов по федеральному базисному учебному плану</t>
  </si>
  <si>
    <t>Число учащихся, освоивших основную общеобразовательную программу среднего общего образования по завершении третьей ступени общего образования</t>
  </si>
  <si>
    <t>Число обучающихся, удовлетворённых качеством и доступностью услуги</t>
  </si>
  <si>
    <t>Рекомендуемый суточный рацион продуктов питания</t>
  </si>
  <si>
    <t>Суточный рацион продуктов питания по факту</t>
  </si>
  <si>
    <t>Число обучающихся, осваивающих дополнительные образовательные программы в образовательном учреждении</t>
  </si>
  <si>
    <t>Число детей, ставших победителями и призерами всероссийских и международных  мероприятий</t>
  </si>
  <si>
    <t>Общее число родителей (законных представителей)</t>
  </si>
  <si>
    <t>Число родителей (законных представителей), удовлетворенных условиями и качеством предоставляемой образовательной услуги</t>
  </si>
  <si>
    <t>Число обучающихся первоначального комплектования</t>
  </si>
  <si>
    <r>
      <t xml:space="preserve"> Число обучающихся на конец учебного года </t>
    </r>
    <r>
      <rPr>
        <b/>
        <sz val="10"/>
        <rFont val="Times New Roman"/>
        <family val="1"/>
      </rPr>
      <t>(Реализация дополнительных общеобразовательных общеразвивающих программ)</t>
    </r>
    <r>
      <rPr>
        <sz val="10"/>
        <rFont val="Times New Roman"/>
        <family val="1"/>
      </rPr>
      <t xml:space="preserve"> </t>
    </r>
  </si>
  <si>
    <r>
      <t xml:space="preserve">Число обучающихся </t>
    </r>
    <r>
      <rPr>
        <b/>
        <sz val="10"/>
        <rFont val="Times New Roman"/>
        <family val="1"/>
      </rPr>
      <t>(Присмотр и уход)</t>
    </r>
    <r>
      <rPr>
        <sz val="10"/>
        <rFont val="Times New Roman"/>
        <family val="1"/>
      </rPr>
      <t xml:space="preserve"> </t>
    </r>
  </si>
  <si>
    <r>
      <t xml:space="preserve">Число обучающихся </t>
    </r>
    <r>
      <rPr>
        <b/>
        <sz val="10"/>
        <rFont val="Times New Roman"/>
        <family val="1"/>
      </rPr>
      <t>(Организация отдыха детей и молодежи)</t>
    </r>
    <r>
      <rPr>
        <sz val="10"/>
        <rFont val="Times New Roman"/>
        <family val="1"/>
      </rPr>
      <t xml:space="preserve"> </t>
    </r>
  </si>
  <si>
    <r>
      <t xml:space="preserve">Число обучающихся </t>
    </r>
    <r>
      <rPr>
        <b/>
        <sz val="10"/>
        <rFont val="Times New Roman"/>
        <family val="1"/>
      </rPr>
      <t>(среднее образование)</t>
    </r>
  </si>
  <si>
    <r>
      <t xml:space="preserve">Число обучающихся </t>
    </r>
    <r>
      <rPr>
        <b/>
        <sz val="10"/>
        <rFont val="Times New Roman"/>
        <family val="1"/>
      </rPr>
      <t>(основное образование)</t>
    </r>
  </si>
  <si>
    <t>Муниципальное бюджетное общеобразовательное учреждение Дзержинская средняя школа №1</t>
  </si>
  <si>
    <t>Муниципальное бюджетное общеобразовательное учреждение Дзержинская средняя школа №2</t>
  </si>
  <si>
    <t>Муниципальное бюджетное общеобразовательное учреждение Усольская средняя школа</t>
  </si>
  <si>
    <t>Муниципальное бюджетное общеобразовательное учреждение Нижнетанайская средняя школа</t>
  </si>
  <si>
    <t>Муниципальное бюджетное общеобразовательное учреждение Курайская средняя школа</t>
  </si>
  <si>
    <t>Муниципальное бюджетное общеобразовательное учреждение Александро-Ершинская средняя школа</t>
  </si>
  <si>
    <t>Муниципальное бюджетное общеобразовательное учреждение Орловская средняя школа</t>
  </si>
  <si>
    <t>Муниципальное бюджетное общеобразовательное учреждение Денисовская средняя школа</t>
  </si>
  <si>
    <t>Муниципальное бюджетное общеобразовательное учреждение Шеломковская средняя школа</t>
  </si>
  <si>
    <t>Муниципальное бюджетное общеобразовательное учреждение Новинская средняя школа</t>
  </si>
  <si>
    <t>Муниципальное бюджетное общеобразовательное учреждение Канарайская основная школа</t>
  </si>
  <si>
    <r>
      <t xml:space="preserve"> </t>
    </r>
    <r>
      <rPr>
        <sz val="10"/>
        <rFont val="Times New Roman"/>
        <family val="1"/>
      </rPr>
      <t xml:space="preserve">Число обучающихся </t>
    </r>
    <r>
      <rPr>
        <b/>
        <sz val="10"/>
        <rFont val="Times New Roman"/>
        <family val="1"/>
      </rPr>
      <t>(Организация питания обучающихся)</t>
    </r>
  </si>
  <si>
    <t>Муниципальное бюджетное учреждение дополнительного образования "Центр внешкольной работы"</t>
  </si>
  <si>
    <t>Число обучающихся на конец учебного года</t>
  </si>
  <si>
    <t>Число детей, ставших победителями и призерами всероссийских и международных мероприятий</t>
  </si>
  <si>
    <t xml:space="preserve">  </t>
  </si>
  <si>
    <t>Количество педагогических работников</t>
  </si>
  <si>
    <t xml:space="preserve">Количество педагогических работников,
имеющих специальное педагогическое образование
</t>
  </si>
  <si>
    <t>Количество дето-дней по норме</t>
  </si>
  <si>
    <t>Количество дето-дней по факту</t>
  </si>
  <si>
    <t>Количество родителей, удовлетворенных дошкольным образованием</t>
  </si>
  <si>
    <t>Общее число родителей в ОУ</t>
  </si>
  <si>
    <r>
      <t xml:space="preserve">Число обучающихся </t>
    </r>
    <r>
      <rPr>
        <b/>
        <sz val="10"/>
        <rFont val="Times New Roman"/>
        <family val="1"/>
      </rPr>
      <t>(Адаптированная программа)</t>
    </r>
  </si>
  <si>
    <r>
      <t xml:space="preserve">Число обучающихся </t>
    </r>
    <r>
      <rPr>
        <b/>
        <sz val="10"/>
        <rFont val="Times New Roman"/>
        <family val="1"/>
      </rPr>
      <t>(основное образование - адаптированная программа)</t>
    </r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</si>
  <si>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</si>
  <si>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</si>
  <si>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
</t>
  </si>
  <si>
    <t>Доля своевременно устраненных общеобразовательным учреждением нарушеий,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</si>
  <si>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Плнота реализации основной общеобразовательной программы начального общего образования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</si>
  <si>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</si>
  <si>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общеоразовательным учреждением нарушений, выявленных в результате проверок органами исполнительной власти субектов РФ, осуществляющими функции по контролю и надзору в сфере образования</t>
  </si>
  <si>
    <t>Доля потребителей, удовлетворенных качеством и доступностью услуги</t>
  </si>
  <si>
    <t>Соблюдение рациона питания</t>
  </si>
  <si>
    <t>Доля детей, ставших победителями и призерами всероссийских и международных мероприятий</t>
  </si>
  <si>
    <t>Доля родителей (законных представителей0, удовлетворенных условиями и качеством предоставляемой образовательной услуги</t>
  </si>
  <si>
    <t>Сохранность контингента воспитанников от первоначального комплектования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</si>
  <si>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</si>
  <si>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всероссийских и международных мероприятий</t>
  </si>
  <si>
    <t>доля родителей (законных представителей), удовлетворенных условиями и качеством представляемой образовательной услуги</t>
  </si>
  <si>
    <t>сохранность контингента воспитанников от первоначального комплектования</t>
  </si>
  <si>
    <t>Наименование учреждений</t>
  </si>
  <si>
    <t>Муниципальное бюджетное дошкольное образовательное учреждение "Дзержинский детский сад №1 "Чебурашка" комбинированного вида</t>
  </si>
  <si>
    <t>Муниципальное бюджетное дошкольное образовательное учреждение "Дзержинский детский сад №2 "Колокольчик" комбинированного вида</t>
  </si>
  <si>
    <t>Муниципальное бюджетное дошкольное образовательное учреждение "Дзержинский детский сад №3 "Тополек" комбинированного вида</t>
  </si>
  <si>
    <t>Доля специалистов, имеющих педагогическое образование</t>
  </si>
  <si>
    <t>Выполнение плана посещаемости детей</t>
  </si>
  <si>
    <t>Степень удовлетворенности родителей дошкольным образованием</t>
  </si>
  <si>
    <t>соблюдение рациона питания</t>
  </si>
  <si>
    <t>рекомендуемый суточный рацион продуктов питания</t>
  </si>
  <si>
    <r>
      <t xml:space="preserve">Число обучающихся </t>
    </r>
    <r>
      <rPr>
        <b/>
        <sz val="10"/>
        <rFont val="Times New Roman"/>
        <family val="1"/>
      </rPr>
      <t>(начальное образование - адаптированная программа)</t>
    </r>
  </si>
  <si>
    <t>кол-во культ досуг мероприятий</t>
  </si>
  <si>
    <t>кол-во культ досуг мероприятий на плат основе</t>
  </si>
  <si>
    <t xml:space="preserve">кол-во посетителей досуг мероприятий </t>
  </si>
  <si>
    <t>кол-во посетителей досуг мероприятий на плат основе</t>
  </si>
  <si>
    <t>кол-во клубных форм</t>
  </si>
  <si>
    <t>кол-во  участников клуб формирований</t>
  </si>
  <si>
    <t xml:space="preserve">кол-во пользователей </t>
  </si>
  <si>
    <t>кол посещ</t>
  </si>
  <si>
    <t>фонд учетных  ед</t>
  </si>
  <si>
    <t>библ-ный фонд переведенный в электронную форму, от общего кол-ва фонда</t>
  </si>
  <si>
    <t>количество детей, осваивающих дополнительные программы в образовательном учоеждении</t>
  </si>
  <si>
    <r>
      <rPr>
        <sz val="12"/>
        <rFont val="Times New Roman"/>
        <family val="1"/>
      </rPr>
      <t>Количестводетей, ставших победителями и призерами всероссийских и международных мероприятий</t>
    </r>
    <r>
      <rPr>
        <sz val="10"/>
        <rFont val="Times New Roman"/>
        <family val="1"/>
      </rPr>
      <t xml:space="preserve"> </t>
    </r>
  </si>
  <si>
    <t>Количество родителей (законных представителей), удовлетворенных условиями и качеством предоставляемой образовательной услуги</t>
  </si>
  <si>
    <t>кол-во един фрнда</t>
  </si>
  <si>
    <t>создание экспозиций (выставок)</t>
  </si>
  <si>
    <t>обсл чел на дому</t>
  </si>
  <si>
    <t>обсл чел на получение срочного обслуживания дому</t>
  </si>
  <si>
    <t>обсл чел на дому заочно</t>
  </si>
  <si>
    <t>кол-во нарушений</t>
  </si>
  <si>
    <t>удовлетворенность получателей</t>
  </si>
  <si>
    <t>укомплектование организации специалистами</t>
  </si>
  <si>
    <t>доступность получения соцуслуг</t>
  </si>
  <si>
    <t>доля фонда переведенный в электронную форму</t>
  </si>
  <si>
    <t>Доля детей, осваивающих дополнительные образовательные программы в образовательном учреждении</t>
  </si>
  <si>
    <t xml:space="preserve">Доля детей, ставших победителями и призерами всероссийских и международных мероприятий </t>
  </si>
  <si>
    <t>Доля родителей (законных представителей), удовлетворенных условиями и качеством предоставляемой образовательной услуги</t>
  </si>
  <si>
    <t>темп увеличения экспозиций (выставок)</t>
  </si>
  <si>
    <t xml:space="preserve"> кол-во мероприятий</t>
  </si>
  <si>
    <t>доля мол. от 14 до 35 лет участ в культурно-досуг., спорт-масс. Мероприятиях</t>
  </si>
  <si>
    <t>доля мол от 14 до 35 лет участ в иной досуовой деятельности</t>
  </si>
  <si>
    <t>Доля молодежи вовлеченной в добровольческую деят-ть</t>
  </si>
  <si>
    <t>Учреждения культуры</t>
  </si>
  <si>
    <t xml:space="preserve">Другие учреждения </t>
  </si>
  <si>
    <t>Доля молодежи принявшей участ в меропр. Направлен. на развит гражданс активности и формирован здорового образа жизни</t>
  </si>
  <si>
    <t>руб.</t>
  </si>
  <si>
    <t>№ п/п</t>
  </si>
  <si>
    <t>остаток на 01.01.2016</t>
  </si>
  <si>
    <t>остаток на 01.01.2017</t>
  </si>
  <si>
    <t>Приложение 1</t>
  </si>
  <si>
    <t>Число обучающихся (начальное образование)</t>
  </si>
  <si>
    <t>Число обучающихся (Реализация основных общеобразовательных)</t>
  </si>
  <si>
    <t xml:space="preserve">Прочие учреждения </t>
  </si>
  <si>
    <t>Уровень освоения обучающимися основной общеоразовательной программы начального общего образования по завершении первой ступени общего образования (начальное образование)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</si>
  <si>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 (Основное образование)</t>
  </si>
  <si>
    <t>Уровень освоения обучающимися основной общеобразовательной программы основного общего образования по завершении третьейступени общего образования (Средние образование)</t>
  </si>
  <si>
    <t>Доля потребителей, удовлетворенных качеством и доступностью услуги (Присмотр и уход)</t>
  </si>
  <si>
    <t>Доля детей, осваивающих дополнительное образовательные программы в образовательном учреждении ( реализация дополнительных общеобразовательных программ)</t>
  </si>
  <si>
    <t>Доля потребителей, удовлетворенных качеством и доступностью услуги (питание обучающихся)</t>
  </si>
  <si>
    <t>Доля потребителей, удовлетворенных качеством и доступностью услуги (организация отдыха детей и молодежи)</t>
  </si>
  <si>
    <t>Уровень освоения обучающимися основной общеоразовательной программы начального общего образования по завершении первой ступени общего образования (начальное образование, адаптированная прграмма)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</si>
  <si>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 (основное образование адаптированная программа)</t>
  </si>
  <si>
    <t>Доля специалистов, имеющих педагогическое образование( адаптированная программа)</t>
  </si>
  <si>
    <t>Приложение 2</t>
  </si>
  <si>
    <t xml:space="preserve"> Оценка выполнения муниципального задания за 2016 год по натуральным показателям </t>
  </si>
  <si>
    <t xml:space="preserve">Оценка выполнения муниципального задания за 2016 год по качественным показателям </t>
  </si>
  <si>
    <t>Доля получат получающ. Соц. Услугу в рамках заключ дог-в</t>
  </si>
  <si>
    <t xml:space="preserve">Оценка выполнения муниципального задания за 2016 год с учетом всех показателей </t>
  </si>
  <si>
    <t>Прочие учреждения</t>
  </si>
  <si>
    <t>Итого</t>
  </si>
  <si>
    <t xml:space="preserve">Остатки неиспользованных средств  субсидии на выполнение муниципального задания                                                                             на 1 января 2017 года                                                                                                                      </t>
  </si>
  <si>
    <t>N п/п</t>
  </si>
  <si>
    <t>к постановлению администрации Дзержинского района от --.03.2017 № ---п</t>
  </si>
  <si>
    <t>финансирование за 2016 год</t>
  </si>
  <si>
    <t>исполнено за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</si>
</sst>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trike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trike/>
      <sz val="10"/>
      <name val="Times New Roman"/>
      <family val="1"/>
    </font>
    <font>
      <sz val="12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22" fillId="24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49" fontId="25" fillId="24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4" fontId="25" fillId="24" borderId="10" xfId="33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9" fontId="28" fillId="24" borderId="10" xfId="33" applyNumberFormat="1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Border="1" applyAlignment="1">
      <alignment/>
    </xf>
    <xf numFmtId="4" fontId="26" fillId="24" borderId="10" xfId="33" applyNumberFormat="1" applyFont="1" applyFill="1" applyBorder="1" applyAlignment="1" applyProtection="1">
      <alignment horizontal="left" vertical="center" wrapText="1"/>
      <protection locked="0"/>
    </xf>
    <xf numFmtId="4" fontId="26" fillId="0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74" fontId="0" fillId="0" borderId="10" xfId="0" applyNumberFormat="1" applyBorder="1" applyAlignment="1">
      <alignment wrapText="1"/>
    </xf>
    <xf numFmtId="0" fontId="28" fillId="0" borderId="10" xfId="0" applyFont="1" applyBorder="1" applyAlignment="1">
      <alignment/>
    </xf>
    <xf numFmtId="49" fontId="22" fillId="25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>
      <alignment/>
    </xf>
    <xf numFmtId="49" fontId="22" fillId="25" borderId="10" xfId="33" applyNumberFormat="1" applyFont="1" applyFill="1" applyBorder="1" applyAlignment="1" applyProtection="1">
      <alignment horizontal="left" vertical="center"/>
      <protection locked="0"/>
    </xf>
    <xf numFmtId="4" fontId="26" fillId="24" borderId="10" xfId="33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33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wrapText="1"/>
    </xf>
    <xf numFmtId="174" fontId="29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174" fontId="29" fillId="0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4" fontId="22" fillId="0" borderId="10" xfId="33" applyNumberFormat="1" applyFont="1" applyFill="1" applyBorder="1" applyAlignment="1" applyProtection="1">
      <alignment horizontal="left" vertical="center" wrapText="1"/>
      <protection locked="0"/>
    </xf>
    <xf numFmtId="4" fontId="22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4" fontId="29" fillId="0" borderId="0" xfId="0" applyNumberFormat="1" applyFont="1" applyFill="1" applyBorder="1" applyAlignment="1">
      <alignment/>
    </xf>
    <xf numFmtId="49" fontId="29" fillId="0" borderId="0" xfId="33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vertical="center" wrapText="1"/>
    </xf>
    <xf numFmtId="174" fontId="22" fillId="0" borderId="10" xfId="33" applyNumberFormat="1" applyFont="1" applyFill="1" applyBorder="1" applyAlignment="1" applyProtection="1">
      <alignment horizontal="left" vertical="center" wrapText="1"/>
      <protection locked="0"/>
    </xf>
    <xf numFmtId="174" fontId="22" fillId="0" borderId="10" xfId="0" applyNumberFormat="1" applyFont="1" applyFill="1" applyBorder="1" applyAlignment="1">
      <alignment horizontal="left" vertical="center"/>
    </xf>
    <xf numFmtId="174" fontId="29" fillId="0" borderId="0" xfId="0" applyNumberFormat="1" applyFont="1" applyAlignment="1">
      <alignment/>
    </xf>
    <xf numFmtId="174" fontId="3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9" fillId="26" borderId="0" xfId="0" applyFont="1" applyFill="1" applyAlignment="1">
      <alignment/>
    </xf>
    <xf numFmtId="0" fontId="0" fillId="27" borderId="0" xfId="0" applyFill="1" applyAlignment="1">
      <alignment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49" fontId="22" fillId="28" borderId="10" xfId="33" applyNumberFormat="1" applyFont="1" applyFill="1" applyBorder="1" applyAlignment="1" applyProtection="1">
      <alignment horizontal="left" vertical="center" wrapText="1"/>
      <protection locked="0"/>
    </xf>
    <xf numFmtId="0" fontId="29" fillId="28" borderId="10" xfId="0" applyFont="1" applyFill="1" applyBorder="1" applyAlignment="1">
      <alignment/>
    </xf>
    <xf numFmtId="174" fontId="29" fillId="28" borderId="10" xfId="0" applyNumberFormat="1" applyFont="1" applyFill="1" applyBorder="1" applyAlignment="1">
      <alignment/>
    </xf>
    <xf numFmtId="2" fontId="29" fillId="28" borderId="10" xfId="0" applyNumberFormat="1" applyFont="1" applyFill="1" applyBorder="1" applyAlignment="1">
      <alignment/>
    </xf>
    <xf numFmtId="0" fontId="29" fillId="28" borderId="0" xfId="0" applyFont="1" applyFill="1" applyAlignment="1">
      <alignment/>
    </xf>
    <xf numFmtId="0" fontId="0" fillId="28" borderId="10" xfId="0" applyFill="1" applyBorder="1" applyAlignment="1">
      <alignment/>
    </xf>
    <xf numFmtId="2" fontId="0" fillId="28" borderId="10" xfId="0" applyNumberFormat="1" applyFill="1" applyBorder="1" applyAlignment="1">
      <alignment/>
    </xf>
    <xf numFmtId="0" fontId="0" fillId="28" borderId="10" xfId="0" applyFill="1" applyBorder="1" applyAlignment="1">
      <alignment wrapText="1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/>
    </xf>
    <xf numFmtId="4" fontId="22" fillId="24" borderId="10" xfId="33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33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4" fontId="35" fillId="24" borderId="10" xfId="33" applyNumberFormat="1" applyFont="1" applyFill="1" applyBorder="1" applyAlignment="1" applyProtection="1">
      <alignment horizontal="left" vertical="center" wrapText="1"/>
      <protection locked="0"/>
    </xf>
    <xf numFmtId="4" fontId="22" fillId="24" borderId="1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29" fillId="28" borderId="10" xfId="0" applyFont="1" applyFill="1" applyBorder="1" applyAlignment="1">
      <alignment horizontal="center" vertical="center" wrapText="1"/>
    </xf>
    <xf numFmtId="0" fontId="29" fillId="28" borderId="10" xfId="0" applyFont="1" applyFill="1" applyBorder="1" applyAlignment="1">
      <alignment horizontal="center" vertical="center"/>
    </xf>
    <xf numFmtId="49" fontId="35" fillId="28" borderId="10" xfId="33" applyNumberFormat="1" applyFont="1" applyFill="1" applyBorder="1" applyAlignment="1" applyProtection="1">
      <alignment horizontal="left" vertical="center" wrapText="1"/>
      <protection locked="0"/>
    </xf>
    <xf numFmtId="4" fontId="35" fillId="28" borderId="10" xfId="33" applyNumberFormat="1" applyFont="1" applyFill="1" applyBorder="1" applyAlignment="1" applyProtection="1">
      <alignment horizontal="left" vertical="center" wrapText="1"/>
      <protection locked="0"/>
    </xf>
    <xf numFmtId="4" fontId="22" fillId="28" borderId="10" xfId="33" applyNumberFormat="1" applyFont="1" applyFill="1" applyBorder="1" applyAlignment="1" applyProtection="1">
      <alignment horizontal="left" vertical="center" wrapText="1"/>
      <protection locked="0"/>
    </xf>
    <xf numFmtId="0" fontId="29" fillId="28" borderId="10" xfId="0" applyFont="1" applyFill="1" applyBorder="1" applyAlignment="1">
      <alignment/>
    </xf>
    <xf numFmtId="175" fontId="22" fillId="28" borderId="10" xfId="33" applyNumberFormat="1" applyFont="1" applyFill="1" applyBorder="1" applyAlignment="1" applyProtection="1">
      <alignment horizontal="left" vertical="center" wrapText="1"/>
      <protection locked="0"/>
    </xf>
    <xf numFmtId="0" fontId="35" fillId="28" borderId="10" xfId="0" applyFont="1" applyFill="1" applyBorder="1" applyAlignment="1">
      <alignment/>
    </xf>
    <xf numFmtId="0" fontId="0" fillId="28" borderId="10" xfId="0" applyFont="1" applyFill="1" applyBorder="1" applyAlignment="1">
      <alignment/>
    </xf>
    <xf numFmtId="0" fontId="0" fillId="28" borderId="10" xfId="0" applyFont="1" applyFill="1" applyBorder="1" applyAlignment="1">
      <alignment wrapText="1"/>
    </xf>
    <xf numFmtId="2" fontId="0" fillId="28" borderId="10" xfId="0" applyNumberFormat="1" applyFont="1" applyFill="1" applyBorder="1" applyAlignment="1">
      <alignment/>
    </xf>
    <xf numFmtId="2" fontId="0" fillId="28" borderId="10" xfId="0" applyNumberFormat="1" applyFont="1" applyFill="1" applyBorder="1" applyAlignment="1">
      <alignment wrapText="1"/>
    </xf>
    <xf numFmtId="0" fontId="29" fillId="28" borderId="10" xfId="0" applyFont="1" applyFill="1" applyBorder="1" applyAlignment="1">
      <alignment horizontal="center" wrapText="1"/>
    </xf>
    <xf numFmtId="174" fontId="0" fillId="28" borderId="10" xfId="0" applyNumberFormat="1" applyFont="1" applyFill="1" applyBorder="1" applyAlignment="1">
      <alignment/>
    </xf>
    <xf numFmtId="49" fontId="29" fillId="28" borderId="10" xfId="33" applyNumberFormat="1" applyFont="1" applyFill="1" applyBorder="1" applyAlignment="1" applyProtection="1">
      <alignment horizontal="left" vertical="center" wrapText="1"/>
      <protection locked="0"/>
    </xf>
    <xf numFmtId="0" fontId="32" fillId="28" borderId="10" xfId="0" applyFont="1" applyFill="1" applyBorder="1" applyAlignment="1">
      <alignment horizontal="center" vertical="center"/>
    </xf>
    <xf numFmtId="0" fontId="32" fillId="28" borderId="10" xfId="0" applyFont="1" applyFill="1" applyBorder="1" applyAlignment="1">
      <alignment horizontal="center" vertical="center" wrapText="1"/>
    </xf>
    <xf numFmtId="0" fontId="29" fillId="28" borderId="0" xfId="0" applyFont="1" applyFill="1" applyAlignment="1">
      <alignment horizontal="center" vertical="center"/>
    </xf>
    <xf numFmtId="0" fontId="29" fillId="28" borderId="0" xfId="0" applyFont="1" applyFill="1" applyBorder="1" applyAlignment="1">
      <alignment/>
    </xf>
    <xf numFmtId="174" fontId="29" fillId="28" borderId="0" xfId="0" applyNumberFormat="1" applyFont="1" applyFill="1" applyBorder="1" applyAlignment="1">
      <alignment/>
    </xf>
    <xf numFmtId="0" fontId="29" fillId="28" borderId="11" xfId="0" applyFont="1" applyFill="1" applyBorder="1" applyAlignment="1">
      <alignment/>
    </xf>
    <xf numFmtId="0" fontId="29" fillId="28" borderId="12" xfId="0" applyFont="1" applyFill="1" applyBorder="1" applyAlignment="1">
      <alignment/>
    </xf>
    <xf numFmtId="0" fontId="29" fillId="28" borderId="0" xfId="0" applyFont="1" applyFill="1" applyBorder="1" applyAlignment="1">
      <alignment vertical="center" wrapText="1"/>
    </xf>
    <xf numFmtId="2" fontId="29" fillId="28" borderId="0" xfId="0" applyNumberFormat="1" applyFont="1" applyFill="1" applyBorder="1" applyAlignment="1">
      <alignment/>
    </xf>
    <xf numFmtId="0" fontId="22" fillId="28" borderId="0" xfId="0" applyFont="1" applyFill="1" applyAlignment="1">
      <alignment/>
    </xf>
    <xf numFmtId="2" fontId="29" fillId="28" borderId="11" xfId="0" applyNumberFormat="1" applyFont="1" applyFill="1" applyBorder="1" applyAlignment="1">
      <alignment/>
    </xf>
    <xf numFmtId="0" fontId="29" fillId="28" borderId="13" xfId="0" applyFont="1" applyFill="1" applyBorder="1" applyAlignment="1">
      <alignment/>
    </xf>
    <xf numFmtId="2" fontId="29" fillId="28" borderId="13" xfId="0" applyNumberFormat="1" applyFont="1" applyFill="1" applyBorder="1" applyAlignment="1">
      <alignment/>
    </xf>
    <xf numFmtId="0" fontId="29" fillId="28" borderId="14" xfId="0" applyFont="1" applyFill="1" applyBorder="1" applyAlignment="1">
      <alignment/>
    </xf>
    <xf numFmtId="2" fontId="29" fillId="28" borderId="14" xfId="0" applyNumberFormat="1" applyFont="1" applyFill="1" applyBorder="1" applyAlignment="1">
      <alignment/>
    </xf>
    <xf numFmtId="174" fontId="29" fillId="28" borderId="14" xfId="0" applyNumberFormat="1" applyFont="1" applyFill="1" applyBorder="1" applyAlignment="1">
      <alignment/>
    </xf>
    <xf numFmtId="49" fontId="0" fillId="28" borderId="10" xfId="0" applyNumberFormat="1" applyFill="1" applyBorder="1" applyAlignment="1">
      <alignment wrapText="1"/>
    </xf>
    <xf numFmtId="2" fontId="0" fillId="28" borderId="10" xfId="0" applyNumberFormat="1" applyFill="1" applyBorder="1" applyAlignment="1">
      <alignment wrapText="1"/>
    </xf>
    <xf numFmtId="0" fontId="22" fillId="28" borderId="10" xfId="0" applyFont="1" applyFill="1" applyBorder="1" applyAlignment="1">
      <alignment wrapText="1"/>
    </xf>
    <xf numFmtId="0" fontId="29" fillId="28" borderId="0" xfId="0" applyFont="1" applyFill="1" applyAlignment="1">
      <alignment wrapText="1"/>
    </xf>
    <xf numFmtId="0" fontId="22" fillId="28" borderId="10" xfId="0" applyFont="1" applyFill="1" applyBorder="1" applyAlignment="1">
      <alignment/>
    </xf>
    <xf numFmtId="0" fontId="29" fillId="28" borderId="10" xfId="0" applyFont="1" applyFill="1" applyBorder="1" applyAlignment="1">
      <alignment wrapText="1"/>
    </xf>
    <xf numFmtId="174" fontId="0" fillId="28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29" fillId="28" borderId="0" xfId="0" applyNumberFormat="1" applyFont="1" applyFill="1" applyAlignment="1">
      <alignment/>
    </xf>
    <xf numFmtId="0" fontId="34" fillId="28" borderId="0" xfId="0" applyFont="1" applyFill="1" applyBorder="1" applyAlignment="1">
      <alignment horizontal="center" wrapText="1"/>
    </xf>
    <xf numFmtId="174" fontId="29" fillId="28" borderId="10" xfId="0" applyNumberFormat="1" applyFont="1" applyFill="1" applyBorder="1" applyAlignment="1">
      <alignment wrapText="1"/>
    </xf>
    <xf numFmtId="0" fontId="29" fillId="28" borderId="10" xfId="0" applyFont="1" applyFill="1" applyBorder="1" applyAlignment="1">
      <alignment vertical="center"/>
    </xf>
    <xf numFmtId="49" fontId="28" fillId="28" borderId="10" xfId="33" applyNumberFormat="1" applyFont="1" applyFill="1" applyBorder="1" applyAlignment="1" applyProtection="1">
      <alignment horizontal="left" vertical="center" wrapText="1"/>
      <protection locked="0"/>
    </xf>
    <xf numFmtId="0" fontId="29" fillId="28" borderId="10" xfId="0" applyFont="1" applyFill="1" applyBorder="1" applyAlignment="1">
      <alignment vertical="center" wrapText="1"/>
    </xf>
    <xf numFmtId="0" fontId="30" fillId="28" borderId="15" xfId="0" applyFont="1" applyFill="1" applyBorder="1" applyAlignment="1">
      <alignment vertical="center" wrapText="1"/>
    </xf>
    <xf numFmtId="0" fontId="30" fillId="28" borderId="14" xfId="0" applyFont="1" applyFill="1" applyBorder="1" applyAlignment="1">
      <alignment vertical="center"/>
    </xf>
    <xf numFmtId="1" fontId="29" fillId="28" borderId="10" xfId="0" applyNumberFormat="1" applyFont="1" applyFill="1" applyBorder="1" applyAlignment="1">
      <alignment/>
    </xf>
    <xf numFmtId="2" fontId="29" fillId="28" borderId="10" xfId="0" applyNumberFormat="1" applyFont="1" applyFill="1" applyBorder="1" applyAlignment="1">
      <alignment vertical="center" wrapText="1"/>
    </xf>
    <xf numFmtId="174" fontId="22" fillId="28" borderId="10" xfId="33" applyNumberFormat="1" applyFont="1" applyFill="1" applyBorder="1" applyAlignment="1" applyProtection="1">
      <alignment horizontal="left" vertical="center" wrapText="1"/>
      <protection locked="0"/>
    </xf>
    <xf numFmtId="4" fontId="22" fillId="28" borderId="10" xfId="33" applyNumberFormat="1" applyFont="1" applyFill="1" applyBorder="1" applyAlignment="1" applyProtection="1">
      <alignment horizontal="center" vertical="center" wrapText="1"/>
      <protection locked="0"/>
    </xf>
    <xf numFmtId="0" fontId="0" fillId="28" borderId="0" xfId="0" applyFont="1" applyFill="1" applyBorder="1" applyAlignment="1">
      <alignment wrapText="1"/>
    </xf>
    <xf numFmtId="0" fontId="0" fillId="28" borderId="0" xfId="0" applyFont="1" applyFill="1" applyBorder="1" applyAlignment="1">
      <alignment/>
    </xf>
    <xf numFmtId="2" fontId="0" fillId="28" borderId="0" xfId="0" applyNumberFormat="1" applyFont="1" applyFill="1" applyBorder="1" applyAlignment="1">
      <alignment/>
    </xf>
    <xf numFmtId="49" fontId="22" fillId="28" borderId="0" xfId="3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8" fillId="0" borderId="10" xfId="0" applyFont="1" applyBorder="1" applyAlignment="1">
      <alignment wrapText="1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174" fontId="22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4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36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 wrapText="1"/>
    </xf>
    <xf numFmtId="0" fontId="31" fillId="28" borderId="13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49" fontId="22" fillId="0" borderId="0" xfId="33" applyNumberFormat="1" applyFont="1" applyFill="1" applyBorder="1" applyAlignment="1" applyProtection="1">
      <alignment horizontal="left" vertical="center" wrapText="1"/>
      <protection locked="0"/>
    </xf>
    <xf numFmtId="174" fontId="22" fillId="0" borderId="0" xfId="33" applyNumberFormat="1" applyFont="1" applyFill="1" applyBorder="1" applyAlignment="1" applyProtection="1">
      <alignment horizontal="left" vertical="center" wrapText="1"/>
      <protection locked="0"/>
    </xf>
    <xf numFmtId="174" fontId="22" fillId="0" borderId="0" xfId="0" applyNumberFormat="1" applyFont="1" applyFill="1" applyBorder="1" applyAlignment="1">
      <alignment horizontal="left" vertical="center"/>
    </xf>
    <xf numFmtId="174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wrapText="1"/>
    </xf>
    <xf numFmtId="0" fontId="28" fillId="0" borderId="0" xfId="0" applyFont="1" applyBorder="1" applyAlignment="1">
      <alignment/>
    </xf>
    <xf numFmtId="0" fontId="29" fillId="28" borderId="10" xfId="0" applyFont="1" applyFill="1" applyBorder="1" applyAlignment="1">
      <alignment horizontal="center" vertical="center" wrapText="1"/>
    </xf>
    <xf numFmtId="174" fontId="29" fillId="28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6" fillId="28" borderId="13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vertical="center"/>
    </xf>
    <xf numFmtId="0" fontId="22" fillId="28" borderId="0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 wrapText="1"/>
    </xf>
    <xf numFmtId="49" fontId="22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49" fontId="22" fillId="24" borderId="10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 wrapText="1"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8" borderId="0" xfId="0" applyFont="1" applyFill="1" applyAlignment="1">
      <alignment horizontal="left" wrapText="1"/>
    </xf>
    <xf numFmtId="0" fontId="29" fillId="28" borderId="10" xfId="0" applyFont="1" applyFill="1" applyBorder="1" applyAlignment="1">
      <alignment horizontal="center" vertical="center" wrapText="1"/>
    </xf>
    <xf numFmtId="0" fontId="29" fillId="28" borderId="12" xfId="0" applyFont="1" applyFill="1" applyBorder="1" applyAlignment="1">
      <alignment horizontal="center" vertical="center" wrapText="1"/>
    </xf>
    <xf numFmtId="0" fontId="29" fillId="28" borderId="0" xfId="0" applyFont="1" applyFill="1" applyBorder="1" applyAlignment="1">
      <alignment horizontal="center" vertical="center" wrapText="1"/>
    </xf>
    <xf numFmtId="0" fontId="32" fillId="28" borderId="10" xfId="0" applyFont="1" applyFill="1" applyBorder="1" applyAlignment="1">
      <alignment horizontal="center" vertical="center" wrapText="1"/>
    </xf>
    <xf numFmtId="2" fontId="29" fillId="28" borderId="15" xfId="0" applyNumberFormat="1" applyFont="1" applyFill="1" applyBorder="1" applyAlignment="1">
      <alignment horizontal="center" vertical="center" wrapText="1"/>
    </xf>
    <xf numFmtId="2" fontId="29" fillId="28" borderId="14" xfId="0" applyNumberFormat="1" applyFont="1" applyFill="1" applyBorder="1" applyAlignment="1">
      <alignment horizontal="center" vertical="center"/>
    </xf>
    <xf numFmtId="2" fontId="29" fillId="28" borderId="16" xfId="0" applyNumberFormat="1" applyFont="1" applyFill="1" applyBorder="1" applyAlignment="1">
      <alignment horizontal="center" vertical="center" wrapText="1"/>
    </xf>
    <xf numFmtId="2" fontId="29" fillId="28" borderId="14" xfId="0" applyNumberFormat="1" applyFont="1" applyFill="1" applyBorder="1" applyAlignment="1">
      <alignment horizontal="center" vertical="center" wrapText="1"/>
    </xf>
    <xf numFmtId="49" fontId="29" fillId="28" borderId="10" xfId="33" applyNumberFormat="1" applyFont="1" applyFill="1" applyBorder="1" applyAlignment="1" applyProtection="1">
      <alignment horizontal="center" vertical="center" wrapText="1"/>
      <protection locked="0"/>
    </xf>
    <xf numFmtId="0" fontId="35" fillId="28" borderId="0" xfId="0" applyFont="1" applyFill="1" applyBorder="1" applyAlignment="1">
      <alignment horizontal="center" wrapText="1"/>
    </xf>
    <xf numFmtId="174" fontId="29" fillId="28" borderId="15" xfId="0" applyNumberFormat="1" applyFont="1" applyFill="1" applyBorder="1" applyAlignment="1">
      <alignment horizontal="center" vertical="center" wrapText="1"/>
    </xf>
    <xf numFmtId="174" fontId="29" fillId="28" borderId="16" xfId="0" applyNumberFormat="1" applyFont="1" applyFill="1" applyBorder="1" applyAlignment="1">
      <alignment horizontal="center" vertical="center" wrapText="1"/>
    </xf>
    <xf numFmtId="174" fontId="29" fillId="28" borderId="14" xfId="0" applyNumberFormat="1" applyFont="1" applyFill="1" applyBorder="1" applyAlignment="1">
      <alignment horizontal="center" vertical="center" wrapText="1"/>
    </xf>
    <xf numFmtId="0" fontId="29" fillId="28" borderId="14" xfId="0" applyFont="1" applyFill="1" applyBorder="1" applyAlignment="1">
      <alignment horizontal="center" vertical="center" wrapText="1"/>
    </xf>
    <xf numFmtId="49" fontId="29" fillId="28" borderId="14" xfId="33" applyNumberFormat="1" applyFont="1" applyFill="1" applyBorder="1" applyAlignment="1" applyProtection="1">
      <alignment horizontal="center" vertical="center" wrapText="1"/>
      <protection locked="0"/>
    </xf>
    <xf numFmtId="0" fontId="29" fillId="28" borderId="15" xfId="0" applyFont="1" applyFill="1" applyBorder="1" applyAlignment="1">
      <alignment horizontal="center" vertical="center" wrapText="1"/>
    </xf>
    <xf numFmtId="0" fontId="29" fillId="28" borderId="16" xfId="0" applyFont="1" applyFill="1" applyBorder="1" applyAlignment="1">
      <alignment horizontal="center" vertical="center" wrapText="1"/>
    </xf>
    <xf numFmtId="0" fontId="22" fillId="28" borderId="0" xfId="0" applyFont="1" applyFill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49" fontId="30" fillId="0" borderId="10" xfId="33" applyNumberFormat="1" applyFont="1" applyFill="1" applyBorder="1" applyAlignment="1" applyProtection="1">
      <alignment horizontal="center" vertical="center" wrapText="1"/>
      <protection locked="0"/>
    </xf>
    <xf numFmtId="174" fontId="30" fillId="0" borderId="15" xfId="0" applyNumberFormat="1" applyFont="1" applyFill="1" applyBorder="1" applyAlignment="1">
      <alignment horizontal="center" vertical="center" wrapText="1"/>
    </xf>
    <xf numFmtId="174" fontId="30" fillId="0" borderId="16" xfId="0" applyNumberFormat="1" applyFont="1" applyFill="1" applyBorder="1" applyAlignment="1">
      <alignment horizontal="center" vertical="center" wrapText="1"/>
    </xf>
    <xf numFmtId="174" fontId="30" fillId="0" borderId="14" xfId="0" applyNumberFormat="1" applyFont="1" applyFill="1" applyBorder="1" applyAlignment="1">
      <alignment horizontal="center" vertical="center" wrapText="1"/>
    </xf>
    <xf numFmtId="174" fontId="29" fillId="0" borderId="15" xfId="0" applyNumberFormat="1" applyFont="1" applyFill="1" applyBorder="1" applyAlignment="1">
      <alignment horizontal="center" vertical="center" wrapText="1"/>
    </xf>
    <xf numFmtId="174" fontId="29" fillId="0" borderId="16" xfId="0" applyNumberFormat="1" applyFont="1" applyFill="1" applyBorder="1" applyAlignment="1">
      <alignment horizontal="center" vertical="center" wrapText="1"/>
    </xf>
    <xf numFmtId="174" fontId="29" fillId="0" borderId="14" xfId="0" applyNumberFormat="1" applyFont="1" applyFill="1" applyBorder="1" applyAlignment="1">
      <alignment horizontal="center" vertical="center" wrapText="1"/>
    </xf>
    <xf numFmtId="0" fontId="30" fillId="28" borderId="10" xfId="0" applyFont="1" applyFill="1" applyBorder="1" applyAlignment="1">
      <alignment horizontal="center" vertical="center" wrapText="1"/>
    </xf>
    <xf numFmtId="49" fontId="30" fillId="28" borderId="10" xfId="33" applyNumberFormat="1" applyFont="1" applyFill="1" applyBorder="1" applyAlignment="1" applyProtection="1">
      <alignment horizontal="center" vertical="center" wrapText="1"/>
      <protection locked="0"/>
    </xf>
    <xf numFmtId="2" fontId="30" fillId="28" borderId="15" xfId="0" applyNumberFormat="1" applyFont="1" applyFill="1" applyBorder="1" applyAlignment="1">
      <alignment horizontal="center" vertical="center" wrapText="1"/>
    </xf>
    <xf numFmtId="2" fontId="30" fillId="28" borderId="14" xfId="0" applyNumberFormat="1" applyFont="1" applyFill="1" applyBorder="1" applyAlignment="1">
      <alignment horizontal="center" vertical="center"/>
    </xf>
    <xf numFmtId="174" fontId="30" fillId="28" borderId="15" xfId="0" applyNumberFormat="1" applyFont="1" applyFill="1" applyBorder="1" applyAlignment="1">
      <alignment horizontal="center" vertical="center" wrapText="1"/>
    </xf>
    <xf numFmtId="174" fontId="30" fillId="28" borderId="16" xfId="0" applyNumberFormat="1" applyFont="1" applyFill="1" applyBorder="1" applyAlignment="1">
      <alignment horizontal="center" vertical="center" wrapText="1"/>
    </xf>
    <xf numFmtId="174" fontId="30" fillId="28" borderId="14" xfId="0" applyNumberFormat="1" applyFont="1" applyFill="1" applyBorder="1" applyAlignment="1">
      <alignment horizontal="center" vertical="center" wrapText="1"/>
    </xf>
    <xf numFmtId="174" fontId="22" fillId="28" borderId="10" xfId="33" applyNumberFormat="1" applyFont="1" applyFill="1" applyBorder="1" applyAlignment="1" applyProtection="1">
      <alignment horizontal="center" vertical="center" wrapText="1"/>
      <protection locked="0"/>
    </xf>
    <xf numFmtId="174" fontId="29" fillId="28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C1">
      <pane xSplit="5685" topLeftCell="Y1" activePane="topRight" state="split"/>
      <selection pane="topLeft" activeCell="B1" sqref="B1:I1"/>
      <selection pane="topRight" activeCell="B7" sqref="B7"/>
    </sheetView>
  </sheetViews>
  <sheetFormatPr defaultColWidth="9.00390625" defaultRowHeight="12.75"/>
  <cols>
    <col min="1" max="1" width="5.25390625" style="0" customWidth="1"/>
    <col min="2" max="2" width="50.00390625" style="0" customWidth="1"/>
    <col min="3" max="3" width="16.25390625" style="0" customWidth="1"/>
    <col min="4" max="4" width="13.125" style="0" customWidth="1"/>
    <col min="5" max="5" width="7.875" style="0" customWidth="1"/>
    <col min="6" max="7" width="7.625" style="0" customWidth="1"/>
  </cols>
  <sheetData>
    <row r="1" spans="1:35" ht="51" customHeight="1">
      <c r="A1" s="4"/>
      <c r="B1" s="187" t="s">
        <v>83</v>
      </c>
      <c r="C1" s="187"/>
      <c r="D1" s="187"/>
      <c r="E1" s="187"/>
      <c r="F1" s="187"/>
      <c r="G1" s="187"/>
      <c r="H1" s="187"/>
      <c r="I1" s="18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75.75" customHeight="1">
      <c r="A2" s="4"/>
      <c r="B2" s="6" t="s">
        <v>77</v>
      </c>
      <c r="C2" s="11" t="s">
        <v>76</v>
      </c>
      <c r="D2" s="11" t="s">
        <v>38</v>
      </c>
      <c r="E2" s="10" t="s">
        <v>30</v>
      </c>
      <c r="F2" s="10" t="s">
        <v>31</v>
      </c>
      <c r="G2" s="11" t="s">
        <v>32</v>
      </c>
      <c r="H2" s="11" t="s">
        <v>38</v>
      </c>
      <c r="I2" s="10" t="s">
        <v>30</v>
      </c>
      <c r="J2" s="10" t="s">
        <v>31</v>
      </c>
      <c r="K2" s="11" t="s">
        <v>32</v>
      </c>
      <c r="L2" s="11" t="s">
        <v>38</v>
      </c>
      <c r="M2" s="10" t="s">
        <v>30</v>
      </c>
      <c r="N2" s="10" t="s">
        <v>31</v>
      </c>
      <c r="O2" s="11" t="s">
        <v>32</v>
      </c>
      <c r="P2" s="10"/>
      <c r="Q2" s="10" t="s">
        <v>30</v>
      </c>
      <c r="R2" s="10" t="s">
        <v>31</v>
      </c>
      <c r="S2" s="11" t="s">
        <v>32</v>
      </c>
      <c r="T2" s="11" t="s">
        <v>38</v>
      </c>
      <c r="U2" s="10" t="s">
        <v>30</v>
      </c>
      <c r="V2" s="10" t="s">
        <v>31</v>
      </c>
      <c r="W2" s="11" t="s">
        <v>32</v>
      </c>
      <c r="X2" s="11" t="s">
        <v>38</v>
      </c>
      <c r="Y2" s="10" t="s">
        <v>30</v>
      </c>
      <c r="Z2" s="10" t="s">
        <v>31</v>
      </c>
      <c r="AA2" s="11" t="s">
        <v>32</v>
      </c>
      <c r="AB2" s="11" t="s">
        <v>38</v>
      </c>
      <c r="AC2" s="10" t="s">
        <v>30</v>
      </c>
      <c r="AD2" s="10" t="s">
        <v>31</v>
      </c>
      <c r="AE2" s="11" t="s">
        <v>32</v>
      </c>
      <c r="AF2" s="11" t="s">
        <v>38</v>
      </c>
      <c r="AG2" s="10" t="s">
        <v>30</v>
      </c>
      <c r="AH2" s="10" t="s">
        <v>31</v>
      </c>
      <c r="AI2" s="11" t="s">
        <v>32</v>
      </c>
    </row>
    <row r="3" spans="1:35" ht="18.75">
      <c r="A3" s="4"/>
      <c r="B3" s="6" t="s">
        <v>33</v>
      </c>
      <c r="C3" s="6"/>
      <c r="D3" s="6"/>
      <c r="E3" s="4"/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6">
      <c r="A4" s="16">
        <v>1</v>
      </c>
      <c r="B4" s="22" t="s">
        <v>2</v>
      </c>
      <c r="C4" s="25">
        <f>(G4+K4)/2</f>
        <v>102.698758264796</v>
      </c>
      <c r="D4" s="1" t="s">
        <v>89</v>
      </c>
      <c r="E4" s="4">
        <v>137.8</v>
      </c>
      <c r="F4" s="4">
        <v>148.3</v>
      </c>
      <c r="G4" s="4">
        <f>F4/E4*100</f>
        <v>107.61973875181422</v>
      </c>
      <c r="H4" s="5" t="s">
        <v>90</v>
      </c>
      <c r="I4" s="4">
        <v>54</v>
      </c>
      <c r="J4" s="4">
        <v>52.8</v>
      </c>
      <c r="K4" s="20">
        <f>J4/I4*100</f>
        <v>97.77777777777777</v>
      </c>
      <c r="L4" s="5"/>
      <c r="M4" s="4"/>
      <c r="N4" s="4"/>
      <c r="O4" s="4"/>
      <c r="P4" s="5"/>
      <c r="Q4" s="4"/>
      <c r="R4" s="4"/>
      <c r="S4" s="4"/>
      <c r="T4" s="5"/>
      <c r="U4" s="4"/>
      <c r="V4" s="4"/>
      <c r="W4" s="4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63.75">
      <c r="A5" s="16">
        <v>2</v>
      </c>
      <c r="B5" s="22" t="s">
        <v>3</v>
      </c>
      <c r="C5" s="14">
        <f>(G5+K5+O5)/3</f>
        <v>27.333333333333332</v>
      </c>
      <c r="D5" s="1" t="s">
        <v>40</v>
      </c>
      <c r="E5" s="4">
        <v>0.01</v>
      </c>
      <c r="F5" s="4">
        <v>-19.3</v>
      </c>
      <c r="G5" s="4">
        <v>0</v>
      </c>
      <c r="H5" s="1" t="s">
        <v>41</v>
      </c>
      <c r="I5" s="4">
        <v>0.01</v>
      </c>
      <c r="J5" s="4">
        <v>-7.75</v>
      </c>
      <c r="K5" s="4">
        <v>0</v>
      </c>
      <c r="L5" s="5" t="s">
        <v>42</v>
      </c>
      <c r="M5" s="23">
        <v>100</v>
      </c>
      <c r="N5" s="13">
        <v>82</v>
      </c>
      <c r="O5" s="4">
        <f>N5/M5*100</f>
        <v>82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14.75">
      <c r="A6" s="16">
        <v>3</v>
      </c>
      <c r="B6" s="22" t="s">
        <v>78</v>
      </c>
      <c r="C6" s="14">
        <f>(G6+K6+O6+S6+W6+AA6+AE6)/7</f>
        <v>101.08225108225108</v>
      </c>
      <c r="D6" s="1" t="s">
        <v>43</v>
      </c>
      <c r="E6" s="13">
        <v>1</v>
      </c>
      <c r="F6" s="13">
        <v>1</v>
      </c>
      <c r="G6" s="4">
        <f>F6/E6*100</f>
        <v>100</v>
      </c>
      <c r="H6" s="5" t="s">
        <v>44</v>
      </c>
      <c r="I6" s="13">
        <v>75</v>
      </c>
      <c r="J6" s="13">
        <v>75</v>
      </c>
      <c r="K6" s="7">
        <f>J6/I6*100</f>
        <v>100</v>
      </c>
      <c r="L6" s="5" t="s">
        <v>45</v>
      </c>
      <c r="M6" s="4">
        <v>68</v>
      </c>
      <c r="N6" s="4">
        <v>68</v>
      </c>
      <c r="O6" s="4">
        <f>N6/M6*100</f>
        <v>100</v>
      </c>
      <c r="P6" s="5" t="s">
        <v>46</v>
      </c>
      <c r="Q6" s="13">
        <v>17</v>
      </c>
      <c r="R6" s="13">
        <v>17</v>
      </c>
      <c r="S6" s="4">
        <v>100</v>
      </c>
      <c r="T6" s="5" t="s">
        <v>47</v>
      </c>
      <c r="U6" s="13">
        <v>66</v>
      </c>
      <c r="V6" s="13">
        <v>71</v>
      </c>
      <c r="W6" s="13">
        <f>V6/U6*100</f>
        <v>107.57575757575756</v>
      </c>
      <c r="X6" s="5" t="s">
        <v>48</v>
      </c>
      <c r="Y6" s="8">
        <v>4</v>
      </c>
      <c r="Z6" s="8">
        <v>4</v>
      </c>
      <c r="AA6" s="4">
        <v>100</v>
      </c>
      <c r="AB6" s="5" t="s">
        <v>49</v>
      </c>
      <c r="AC6" s="13">
        <v>100</v>
      </c>
      <c r="AD6" s="13">
        <v>100</v>
      </c>
      <c r="AE6" s="4">
        <v>100</v>
      </c>
      <c r="AF6" s="5" t="s">
        <v>87</v>
      </c>
      <c r="AG6" s="4">
        <v>66</v>
      </c>
      <c r="AH6" s="4">
        <v>57</v>
      </c>
      <c r="AI6" s="8">
        <f>AH6/AG6*100</f>
        <v>86.36363636363636</v>
      </c>
    </row>
    <row r="7" spans="1:35" ht="63.75">
      <c r="A7" s="16">
        <v>4</v>
      </c>
      <c r="B7" s="22" t="s">
        <v>4</v>
      </c>
      <c r="C7" s="15">
        <v>100</v>
      </c>
      <c r="D7" s="1" t="s">
        <v>50</v>
      </c>
      <c r="E7" s="4">
        <v>2</v>
      </c>
      <c r="F7" s="8">
        <v>2</v>
      </c>
      <c r="G7" s="4">
        <v>100</v>
      </c>
      <c r="H7" s="5" t="s">
        <v>88</v>
      </c>
      <c r="I7" s="4">
        <v>5</v>
      </c>
      <c r="J7" s="8">
        <v>3</v>
      </c>
      <c r="K7" s="4">
        <f>J7/I7*100</f>
        <v>60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8.75">
      <c r="A8" s="16"/>
      <c r="B8" s="3" t="s">
        <v>34</v>
      </c>
      <c r="C8" s="9"/>
      <c r="D8" s="12"/>
      <c r="E8" s="4"/>
      <c r="F8" s="4"/>
      <c r="G8" s="4"/>
      <c r="H8" s="1"/>
      <c r="I8" s="4"/>
      <c r="J8" s="4"/>
      <c r="K8" s="4"/>
      <c r="L8" s="5"/>
      <c r="M8" s="4"/>
      <c r="N8" s="4"/>
      <c r="O8" s="4"/>
      <c r="P8" s="5"/>
      <c r="Q8" s="4"/>
      <c r="R8" s="4"/>
      <c r="S8" s="5"/>
      <c r="T8" s="5"/>
      <c r="U8" s="4"/>
      <c r="V8" s="4"/>
      <c r="W8" s="4"/>
      <c r="X8" s="5"/>
      <c r="Y8" s="4"/>
      <c r="Z8" s="4"/>
      <c r="AA8" s="4"/>
      <c r="AB8" s="5"/>
      <c r="AC8" s="4"/>
      <c r="AD8" s="4"/>
      <c r="AE8" s="4"/>
      <c r="AF8" s="5"/>
      <c r="AG8" s="4"/>
      <c r="AH8" s="4"/>
      <c r="AI8" s="4"/>
    </row>
    <row r="9" spans="1:37" ht="58.5" customHeight="1">
      <c r="A9" s="16">
        <v>5</v>
      </c>
      <c r="B9" s="22" t="s">
        <v>5</v>
      </c>
      <c r="C9" s="14">
        <f>(G9+K9+O9+S9+W9+AA9+AE9+AI9)/8</f>
        <v>101.48835384916318</v>
      </c>
      <c r="D9" s="188" t="s">
        <v>55</v>
      </c>
      <c r="E9" s="4">
        <v>100</v>
      </c>
      <c r="F9" s="4">
        <v>100</v>
      </c>
      <c r="G9" s="8">
        <v>100</v>
      </c>
      <c r="H9" s="188" t="s">
        <v>56</v>
      </c>
      <c r="I9" s="4">
        <v>100</v>
      </c>
      <c r="J9" s="4">
        <v>100</v>
      </c>
      <c r="K9" s="4">
        <v>100</v>
      </c>
      <c r="L9" s="186" t="s">
        <v>57</v>
      </c>
      <c r="M9" s="4">
        <v>100</v>
      </c>
      <c r="N9" s="4">
        <v>100</v>
      </c>
      <c r="O9" s="4">
        <v>100</v>
      </c>
      <c r="P9" s="186" t="s">
        <v>58</v>
      </c>
      <c r="Q9" s="4">
        <v>100</v>
      </c>
      <c r="R9" s="4">
        <v>100</v>
      </c>
      <c r="S9" s="13">
        <v>100</v>
      </c>
      <c r="T9" s="186" t="s">
        <v>59</v>
      </c>
      <c r="U9" s="8">
        <v>64.9</v>
      </c>
      <c r="V9" s="8">
        <v>66.3</v>
      </c>
      <c r="W9" s="8">
        <f>V9/U9*100</f>
        <v>102.15716486902926</v>
      </c>
      <c r="X9" s="186" t="s">
        <v>60</v>
      </c>
      <c r="Y9" s="4">
        <v>100</v>
      </c>
      <c r="Z9" s="4">
        <v>100</v>
      </c>
      <c r="AA9" s="4">
        <v>100</v>
      </c>
      <c r="AB9" s="186" t="s">
        <v>61</v>
      </c>
      <c r="AC9" s="4">
        <v>44.9</v>
      </c>
      <c r="AD9" s="4">
        <v>48.2</v>
      </c>
      <c r="AE9" s="8">
        <f>AD9/AC9*100</f>
        <v>107.34966592427617</v>
      </c>
      <c r="AF9" s="186" t="s">
        <v>62</v>
      </c>
      <c r="AG9" s="4">
        <v>75</v>
      </c>
      <c r="AH9" s="4">
        <v>76.8</v>
      </c>
      <c r="AI9" s="8">
        <f aca="true" t="shared" si="0" ref="AI9:AI18">AH9/AG9*100</f>
        <v>102.4</v>
      </c>
      <c r="AK9" s="2"/>
    </row>
    <row r="10" spans="1:35" ht="15.75">
      <c r="A10" s="16">
        <v>6</v>
      </c>
      <c r="B10" s="24" t="s">
        <v>6</v>
      </c>
      <c r="C10" s="14">
        <f>(G10+K10+O10+S10+W10+AA10+AE10+AI10)/8</f>
        <v>100</v>
      </c>
      <c r="D10" s="188"/>
      <c r="E10" s="4">
        <v>95</v>
      </c>
      <c r="F10" s="4">
        <v>95</v>
      </c>
      <c r="G10" s="8">
        <v>100</v>
      </c>
      <c r="H10" s="188"/>
      <c r="I10" s="4">
        <v>100</v>
      </c>
      <c r="J10" s="4">
        <v>100</v>
      </c>
      <c r="K10" s="4">
        <v>100</v>
      </c>
      <c r="L10" s="186"/>
      <c r="M10" s="4">
        <v>100</v>
      </c>
      <c r="N10" s="4">
        <v>100</v>
      </c>
      <c r="O10" s="4">
        <v>100</v>
      </c>
      <c r="P10" s="186"/>
      <c r="Q10" s="4">
        <v>100</v>
      </c>
      <c r="R10" s="4">
        <v>100</v>
      </c>
      <c r="S10" s="4">
        <v>100</v>
      </c>
      <c r="T10" s="186"/>
      <c r="U10" s="4">
        <v>48</v>
      </c>
      <c r="V10" s="4">
        <v>48</v>
      </c>
      <c r="W10" s="7">
        <f>V10/U10*100</f>
        <v>100</v>
      </c>
      <c r="X10" s="186"/>
      <c r="Y10" s="4">
        <v>100</v>
      </c>
      <c r="Z10" s="4">
        <v>100</v>
      </c>
      <c r="AA10" s="4">
        <v>100</v>
      </c>
      <c r="AB10" s="186"/>
      <c r="AC10" s="4">
        <v>61</v>
      </c>
      <c r="AD10" s="4">
        <v>61</v>
      </c>
      <c r="AE10" s="4">
        <v>100</v>
      </c>
      <c r="AF10" s="186"/>
      <c r="AG10" s="4">
        <v>70</v>
      </c>
      <c r="AH10" s="4">
        <v>70</v>
      </c>
      <c r="AI10" s="7">
        <f t="shared" si="0"/>
        <v>100</v>
      </c>
    </row>
    <row r="11" spans="1:35" ht="47.25">
      <c r="A11" s="16">
        <v>7</v>
      </c>
      <c r="B11" s="22" t="s">
        <v>8</v>
      </c>
      <c r="C11" s="14">
        <f>(G11+K11+O11+S11+W11+AA11+AE11+AI11)/8</f>
        <v>98.40932377049181</v>
      </c>
      <c r="D11" s="188"/>
      <c r="E11" s="4">
        <v>100</v>
      </c>
      <c r="F11" s="4">
        <v>94.1</v>
      </c>
      <c r="G11" s="8">
        <v>94.1</v>
      </c>
      <c r="H11" s="188"/>
      <c r="I11" s="4">
        <v>100</v>
      </c>
      <c r="J11" s="4">
        <v>100</v>
      </c>
      <c r="K11" s="4">
        <v>100</v>
      </c>
      <c r="L11" s="186"/>
      <c r="M11" s="4">
        <v>100</v>
      </c>
      <c r="N11" s="4">
        <v>100</v>
      </c>
      <c r="O11" s="4">
        <v>100</v>
      </c>
      <c r="P11" s="186"/>
      <c r="Q11" s="4">
        <v>100</v>
      </c>
      <c r="R11" s="4">
        <v>71.4</v>
      </c>
      <c r="S11" s="4">
        <v>71.4</v>
      </c>
      <c r="T11" s="186"/>
      <c r="U11" s="8">
        <v>42.7</v>
      </c>
      <c r="V11" s="8">
        <v>50</v>
      </c>
      <c r="W11" s="7">
        <f>V11/U11*100</f>
        <v>117.09601873536299</v>
      </c>
      <c r="X11" s="186"/>
      <c r="Y11" s="4">
        <v>100</v>
      </c>
      <c r="Z11" s="4">
        <v>100</v>
      </c>
      <c r="AA11" s="4">
        <v>100</v>
      </c>
      <c r="AB11" s="186"/>
      <c r="AC11" s="4">
        <v>56</v>
      </c>
      <c r="AD11" s="4">
        <v>57.5</v>
      </c>
      <c r="AE11" s="7">
        <f>AD11/AC11*100</f>
        <v>102.67857142857142</v>
      </c>
      <c r="AF11" s="186"/>
      <c r="AG11" s="4">
        <v>65</v>
      </c>
      <c r="AH11" s="4">
        <v>66.3</v>
      </c>
      <c r="AI11" s="7">
        <f t="shared" si="0"/>
        <v>102</v>
      </c>
    </row>
    <row r="12" spans="1:35" ht="47.25">
      <c r="A12" s="16">
        <v>8</v>
      </c>
      <c r="B12" s="22" t="s">
        <v>9</v>
      </c>
      <c r="C12" s="14">
        <f>(G12+K12+O12+S12+W12+AA12+AE12+AI12)/8</f>
        <v>116.45833333333334</v>
      </c>
      <c r="D12" s="188"/>
      <c r="E12" s="4">
        <v>100</v>
      </c>
      <c r="F12" s="4">
        <v>100</v>
      </c>
      <c r="G12" s="8">
        <f>F12/E12*100</f>
        <v>100</v>
      </c>
      <c r="H12" s="188"/>
      <c r="I12" s="4">
        <v>100</v>
      </c>
      <c r="J12" s="4">
        <v>100</v>
      </c>
      <c r="K12" s="4">
        <v>100</v>
      </c>
      <c r="L12" s="186"/>
      <c r="M12" s="4"/>
      <c r="N12" s="4"/>
      <c r="O12" s="4">
        <v>100</v>
      </c>
      <c r="P12" s="186"/>
      <c r="Q12" s="4">
        <v>100</v>
      </c>
      <c r="R12" s="4">
        <v>100</v>
      </c>
      <c r="S12" s="4">
        <v>100</v>
      </c>
      <c r="T12" s="186"/>
      <c r="U12" s="4">
        <v>12</v>
      </c>
      <c r="V12" s="4">
        <v>27.8</v>
      </c>
      <c r="W12" s="7">
        <f>V12/U12*100</f>
        <v>231.66666666666669</v>
      </c>
      <c r="X12" s="186"/>
      <c r="Y12" s="4">
        <v>100</v>
      </c>
      <c r="Z12" s="4">
        <v>100</v>
      </c>
      <c r="AA12" s="4">
        <v>100</v>
      </c>
      <c r="AB12" s="186"/>
      <c r="AC12" s="4">
        <v>80</v>
      </c>
      <c r="AD12" s="4">
        <v>80</v>
      </c>
      <c r="AE12" s="7">
        <f>AD12/AC12*100</f>
        <v>100</v>
      </c>
      <c r="AF12" s="186"/>
      <c r="AG12" s="4">
        <v>80</v>
      </c>
      <c r="AH12" s="4">
        <v>80</v>
      </c>
      <c r="AI12" s="7">
        <f t="shared" si="0"/>
        <v>100</v>
      </c>
    </row>
    <row r="13" spans="1:35" ht="47.25">
      <c r="A13" s="16">
        <v>9</v>
      </c>
      <c r="B13" s="22" t="s">
        <v>10</v>
      </c>
      <c r="C13" s="14">
        <f aca="true" t="shared" si="1" ref="C13:C18">(G13+K13+O13+S13+W13+AA13+AE13+AI13)/8</f>
        <v>116.49402173913043</v>
      </c>
      <c r="D13" s="188"/>
      <c r="E13" s="4">
        <v>100</v>
      </c>
      <c r="F13" s="4">
        <v>93.8</v>
      </c>
      <c r="G13" s="8">
        <v>93.8</v>
      </c>
      <c r="H13" s="188"/>
      <c r="I13" s="4">
        <v>100</v>
      </c>
      <c r="J13" s="4">
        <v>100</v>
      </c>
      <c r="K13" s="4">
        <v>100</v>
      </c>
      <c r="L13" s="186"/>
      <c r="M13" s="4">
        <v>100</v>
      </c>
      <c r="N13" s="4">
        <v>100</v>
      </c>
      <c r="O13" s="4">
        <v>100</v>
      </c>
      <c r="P13" s="186"/>
      <c r="Q13" s="4">
        <v>100</v>
      </c>
      <c r="R13" s="4">
        <v>100</v>
      </c>
      <c r="S13" s="4">
        <v>100</v>
      </c>
      <c r="T13" s="186"/>
      <c r="U13" s="4">
        <v>69</v>
      </c>
      <c r="V13" s="4">
        <v>66</v>
      </c>
      <c r="W13" s="7">
        <f>V13/U13*100</f>
        <v>95.65217391304348</v>
      </c>
      <c r="X13" s="186"/>
      <c r="Y13" s="4">
        <v>100</v>
      </c>
      <c r="Z13" s="4">
        <v>100</v>
      </c>
      <c r="AA13" s="4">
        <v>100</v>
      </c>
      <c r="AB13" s="186"/>
      <c r="AC13" s="4">
        <v>35</v>
      </c>
      <c r="AD13" s="4">
        <v>87.5</v>
      </c>
      <c r="AE13" s="7">
        <f>AD13/AC13*100</f>
        <v>250</v>
      </c>
      <c r="AF13" s="186"/>
      <c r="AG13" s="4">
        <v>80</v>
      </c>
      <c r="AH13" s="4">
        <v>74</v>
      </c>
      <c r="AI13" s="7">
        <f t="shared" si="0"/>
        <v>92.5</v>
      </c>
    </row>
    <row r="14" spans="1:35" ht="47.25">
      <c r="A14" s="16">
        <v>10</v>
      </c>
      <c r="B14" s="22" t="s">
        <v>11</v>
      </c>
      <c r="C14" s="14">
        <f t="shared" si="1"/>
        <v>117.55748500286202</v>
      </c>
      <c r="D14" s="188"/>
      <c r="E14" s="4">
        <v>100</v>
      </c>
      <c r="F14" s="4">
        <v>114.3</v>
      </c>
      <c r="G14" s="8">
        <v>114.3</v>
      </c>
      <c r="H14" s="188"/>
      <c r="I14" s="4">
        <v>100</v>
      </c>
      <c r="J14" s="4">
        <v>116.6</v>
      </c>
      <c r="K14" s="4">
        <v>116.6</v>
      </c>
      <c r="L14" s="186"/>
      <c r="M14" s="4">
        <v>100</v>
      </c>
      <c r="N14" s="4">
        <v>85.7</v>
      </c>
      <c r="O14" s="4">
        <v>100</v>
      </c>
      <c r="P14" s="186"/>
      <c r="Q14" s="4">
        <v>100</v>
      </c>
      <c r="R14" s="4">
        <v>85.7</v>
      </c>
      <c r="S14" s="4">
        <v>85.7</v>
      </c>
      <c r="T14" s="186"/>
      <c r="U14" s="4">
        <v>59.6</v>
      </c>
      <c r="V14" s="4">
        <v>64.1</v>
      </c>
      <c r="W14" s="7">
        <f aca="true" t="shared" si="2" ref="W14:W19">V14/U14*100</f>
        <v>107.55033557046978</v>
      </c>
      <c r="X14" s="186"/>
      <c r="Y14" s="4">
        <v>100</v>
      </c>
      <c r="Z14" s="4">
        <v>100</v>
      </c>
      <c r="AA14" s="4">
        <v>100</v>
      </c>
      <c r="AB14" s="186"/>
      <c r="AC14" s="4">
        <v>55.3</v>
      </c>
      <c r="AD14" s="4">
        <v>66.7</v>
      </c>
      <c r="AE14" s="7">
        <f aca="true" t="shared" si="3" ref="AE14:AE19">AD14/AC14*100</f>
        <v>120.61482820976492</v>
      </c>
      <c r="AF14" s="186"/>
      <c r="AG14" s="4">
        <v>51.1</v>
      </c>
      <c r="AH14" s="4">
        <v>100</v>
      </c>
      <c r="AI14" s="7">
        <f t="shared" si="0"/>
        <v>195.69471624266143</v>
      </c>
    </row>
    <row r="15" spans="1:35" ht="47.25">
      <c r="A15" s="16">
        <v>11</v>
      </c>
      <c r="B15" s="22" t="s">
        <v>12</v>
      </c>
      <c r="C15" s="14">
        <f t="shared" si="1"/>
        <v>94.54764877789586</v>
      </c>
      <c r="D15" s="188"/>
      <c r="E15" s="4">
        <v>94.1</v>
      </c>
      <c r="F15" s="4">
        <v>93.8</v>
      </c>
      <c r="G15" s="8">
        <f>F15/E15*100</f>
        <v>99.68119022316685</v>
      </c>
      <c r="H15" s="188"/>
      <c r="I15" s="4">
        <v>100</v>
      </c>
      <c r="J15" s="4">
        <v>106.7</v>
      </c>
      <c r="K15" s="4">
        <v>106.7</v>
      </c>
      <c r="L15" s="186"/>
      <c r="M15" s="4">
        <v>100</v>
      </c>
      <c r="N15" s="4">
        <v>100</v>
      </c>
      <c r="O15" s="4">
        <v>100</v>
      </c>
      <c r="P15" s="186"/>
      <c r="Q15" s="4">
        <v>100</v>
      </c>
      <c r="R15" s="4">
        <v>50</v>
      </c>
      <c r="S15" s="4">
        <v>50</v>
      </c>
      <c r="T15" s="186"/>
      <c r="U15" s="13">
        <v>88.2</v>
      </c>
      <c r="V15" s="4">
        <v>88.2</v>
      </c>
      <c r="W15" s="7">
        <f t="shared" si="2"/>
        <v>100</v>
      </c>
      <c r="X15" s="186"/>
      <c r="Y15" s="4">
        <v>100</v>
      </c>
      <c r="Z15" s="4">
        <v>100</v>
      </c>
      <c r="AA15" s="4">
        <v>100</v>
      </c>
      <c r="AB15" s="186"/>
      <c r="AC15" s="4">
        <v>50</v>
      </c>
      <c r="AD15" s="4">
        <v>50</v>
      </c>
      <c r="AE15" s="7">
        <f t="shared" si="3"/>
        <v>100</v>
      </c>
      <c r="AF15" s="186"/>
      <c r="AG15" s="4">
        <v>94.1</v>
      </c>
      <c r="AH15" s="4">
        <v>94.1</v>
      </c>
      <c r="AI15" s="7">
        <f t="shared" si="0"/>
        <v>100</v>
      </c>
    </row>
    <row r="16" spans="1:35" ht="47.25">
      <c r="A16" s="16">
        <v>12</v>
      </c>
      <c r="B16" s="22" t="s">
        <v>13</v>
      </c>
      <c r="C16" s="14">
        <f t="shared" si="1"/>
        <v>100.51299589603283</v>
      </c>
      <c r="D16" s="188"/>
      <c r="E16" s="4">
        <v>100</v>
      </c>
      <c r="F16" s="4">
        <v>100</v>
      </c>
      <c r="G16" s="8">
        <v>100</v>
      </c>
      <c r="H16" s="188"/>
      <c r="I16" s="4">
        <v>100</v>
      </c>
      <c r="J16" s="4">
        <v>100</v>
      </c>
      <c r="K16" s="4">
        <v>100</v>
      </c>
      <c r="L16" s="186"/>
      <c r="M16" s="4">
        <v>100</v>
      </c>
      <c r="N16" s="4">
        <v>100</v>
      </c>
      <c r="O16" s="4">
        <v>100</v>
      </c>
      <c r="P16" s="186"/>
      <c r="Q16" s="4">
        <v>100</v>
      </c>
      <c r="R16" s="4">
        <v>100</v>
      </c>
      <c r="S16" s="4">
        <v>100</v>
      </c>
      <c r="T16" s="186"/>
      <c r="U16" s="4">
        <v>86</v>
      </c>
      <c r="V16" s="4">
        <v>87</v>
      </c>
      <c r="W16" s="7">
        <f t="shared" si="2"/>
        <v>101.16279069767442</v>
      </c>
      <c r="X16" s="186"/>
      <c r="Y16" s="4">
        <v>100</v>
      </c>
      <c r="Z16" s="4">
        <v>100</v>
      </c>
      <c r="AA16" s="4">
        <v>100</v>
      </c>
      <c r="AB16" s="186"/>
      <c r="AC16" s="4">
        <v>55</v>
      </c>
      <c r="AD16" s="4">
        <v>55</v>
      </c>
      <c r="AE16" s="7">
        <f t="shared" si="3"/>
        <v>100</v>
      </c>
      <c r="AF16" s="186"/>
      <c r="AG16" s="4">
        <v>68</v>
      </c>
      <c r="AH16" s="4">
        <v>70</v>
      </c>
      <c r="AI16" s="7">
        <f t="shared" si="0"/>
        <v>102.94117647058823</v>
      </c>
    </row>
    <row r="17" spans="1:35" ht="47.25">
      <c r="A17" s="16">
        <v>13</v>
      </c>
      <c r="B17" s="22" t="s">
        <v>14</v>
      </c>
      <c r="C17" s="14">
        <f t="shared" si="1"/>
        <v>97.6375</v>
      </c>
      <c r="D17" s="188"/>
      <c r="E17" s="4">
        <v>100</v>
      </c>
      <c r="F17" s="4">
        <v>88.8</v>
      </c>
      <c r="G17" s="8">
        <v>88.8</v>
      </c>
      <c r="H17" s="188"/>
      <c r="I17" s="4">
        <v>100</v>
      </c>
      <c r="J17" s="4">
        <v>100</v>
      </c>
      <c r="K17" s="4">
        <v>100</v>
      </c>
      <c r="L17" s="186"/>
      <c r="M17" s="4">
        <v>100</v>
      </c>
      <c r="N17" s="4">
        <v>100</v>
      </c>
      <c r="O17" s="4">
        <v>100</v>
      </c>
      <c r="P17" s="186"/>
      <c r="Q17" s="4">
        <v>100</v>
      </c>
      <c r="R17" s="4">
        <v>92.3</v>
      </c>
      <c r="S17" s="4">
        <v>92.3</v>
      </c>
      <c r="T17" s="186"/>
      <c r="U17" s="4">
        <v>100</v>
      </c>
      <c r="V17" s="4">
        <v>100</v>
      </c>
      <c r="W17" s="7">
        <f t="shared" si="2"/>
        <v>100</v>
      </c>
      <c r="X17" s="186"/>
      <c r="Y17" s="4">
        <v>100</v>
      </c>
      <c r="Z17" s="4">
        <v>100</v>
      </c>
      <c r="AA17" s="4">
        <v>100</v>
      </c>
      <c r="AB17" s="186"/>
      <c r="AC17" s="4">
        <v>48.3</v>
      </c>
      <c r="AD17" s="4">
        <v>48.3</v>
      </c>
      <c r="AE17" s="7">
        <f t="shared" si="3"/>
        <v>100</v>
      </c>
      <c r="AF17" s="186"/>
      <c r="AG17" s="4">
        <v>46.1</v>
      </c>
      <c r="AH17" s="4">
        <v>46.1</v>
      </c>
      <c r="AI17" s="7">
        <f t="shared" si="0"/>
        <v>100</v>
      </c>
    </row>
    <row r="18" spans="1:35" ht="47.25">
      <c r="A18" s="16">
        <v>14</v>
      </c>
      <c r="B18" s="22" t="s">
        <v>15</v>
      </c>
      <c r="C18" s="14">
        <f t="shared" si="1"/>
        <v>86.51708839775847</v>
      </c>
      <c r="D18" s="188"/>
      <c r="E18" s="4">
        <v>100</v>
      </c>
      <c r="F18" s="4">
        <v>92.3</v>
      </c>
      <c r="G18" s="8">
        <v>92.3</v>
      </c>
      <c r="H18" s="188"/>
      <c r="I18" s="4">
        <v>100</v>
      </c>
      <c r="J18" s="4">
        <v>85.7</v>
      </c>
      <c r="K18" s="4">
        <v>85.7</v>
      </c>
      <c r="L18" s="186"/>
      <c r="M18" s="4">
        <v>100</v>
      </c>
      <c r="N18" s="4">
        <v>100</v>
      </c>
      <c r="O18" s="4">
        <v>100</v>
      </c>
      <c r="P18" s="186"/>
      <c r="Q18" s="4"/>
      <c r="R18" s="4"/>
      <c r="S18" s="4"/>
      <c r="T18" s="186"/>
      <c r="U18" s="8">
        <v>44.7</v>
      </c>
      <c r="V18" s="8">
        <v>46.8</v>
      </c>
      <c r="W18" s="7">
        <f t="shared" si="2"/>
        <v>104.69798657718118</v>
      </c>
      <c r="X18" s="186"/>
      <c r="Y18" s="4">
        <v>100</v>
      </c>
      <c r="Z18" s="4">
        <v>100</v>
      </c>
      <c r="AA18" s="4">
        <v>100</v>
      </c>
      <c r="AB18" s="186"/>
      <c r="AC18" s="4">
        <v>71.6</v>
      </c>
      <c r="AD18" s="4">
        <v>75</v>
      </c>
      <c r="AE18" s="7">
        <f t="shared" si="3"/>
        <v>104.74860335195531</v>
      </c>
      <c r="AF18" s="186"/>
      <c r="AG18" s="4">
        <v>59.7</v>
      </c>
      <c r="AH18" s="4">
        <v>62.5</v>
      </c>
      <c r="AI18" s="7">
        <f t="shared" si="0"/>
        <v>104.69011725293132</v>
      </c>
    </row>
    <row r="19" spans="1:35" ht="47.25">
      <c r="A19" s="16">
        <v>15</v>
      </c>
      <c r="B19" s="22" t="s">
        <v>16</v>
      </c>
      <c r="C19" s="14">
        <f>(G19+K19+W19+AE19+AI19)/5</f>
        <v>101.52671755725191</v>
      </c>
      <c r="D19" s="188"/>
      <c r="E19" s="4">
        <v>100</v>
      </c>
      <c r="F19" s="4">
        <v>100</v>
      </c>
      <c r="G19" s="8">
        <v>100</v>
      </c>
      <c r="H19" s="188"/>
      <c r="I19" s="4">
        <v>100</v>
      </c>
      <c r="J19" s="4">
        <v>100</v>
      </c>
      <c r="K19" s="4">
        <v>100</v>
      </c>
      <c r="L19" s="186"/>
      <c r="M19" s="4">
        <v>100</v>
      </c>
      <c r="N19" s="4">
        <v>100</v>
      </c>
      <c r="O19" s="4"/>
      <c r="P19" s="186"/>
      <c r="Q19" s="4"/>
      <c r="R19" s="4"/>
      <c r="S19" s="4"/>
      <c r="T19" s="186"/>
      <c r="U19" s="4">
        <v>46.2</v>
      </c>
      <c r="V19" s="4">
        <v>46.2</v>
      </c>
      <c r="W19" s="7">
        <f t="shared" si="2"/>
        <v>100</v>
      </c>
      <c r="X19" s="186"/>
      <c r="Y19" s="4">
        <v>100</v>
      </c>
      <c r="Z19" s="4">
        <v>100</v>
      </c>
      <c r="AA19" s="4"/>
      <c r="AB19" s="186"/>
      <c r="AC19" s="4">
        <v>78.6</v>
      </c>
      <c r="AD19" s="4">
        <v>84.6</v>
      </c>
      <c r="AE19" s="7">
        <f t="shared" si="3"/>
        <v>107.63358778625954</v>
      </c>
      <c r="AF19" s="186"/>
      <c r="AG19" s="4">
        <v>100</v>
      </c>
      <c r="AH19" s="4">
        <v>100</v>
      </c>
      <c r="AI19" s="4">
        <v>100</v>
      </c>
    </row>
    <row r="20" spans="1:35" ht="42" customHeight="1">
      <c r="A20" s="16"/>
      <c r="B20" s="3" t="s">
        <v>35</v>
      </c>
      <c r="C20" s="9"/>
      <c r="D20" s="1"/>
      <c r="E20" s="4"/>
      <c r="F20" s="4"/>
      <c r="G20" s="4"/>
      <c r="H20" s="1"/>
      <c r="I20" s="4"/>
      <c r="J20" s="4"/>
      <c r="K20" s="4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7"/>
      <c r="AC20" s="4"/>
      <c r="AD20" s="4"/>
      <c r="AE20" s="4"/>
      <c r="AF20" s="4"/>
      <c r="AG20" s="4"/>
      <c r="AH20" s="4"/>
      <c r="AI20" s="4"/>
    </row>
    <row r="21" spans="1:35" ht="104.25" customHeight="1">
      <c r="A21" s="16">
        <v>16</v>
      </c>
      <c r="B21" s="22" t="s">
        <v>0</v>
      </c>
      <c r="C21" s="14">
        <f>(G21+K21+O21)/3</f>
        <v>80.25929229854297</v>
      </c>
      <c r="D21" s="188" t="s">
        <v>67</v>
      </c>
      <c r="E21" s="4">
        <v>59</v>
      </c>
      <c r="F21" s="4">
        <v>53</v>
      </c>
      <c r="G21" s="7">
        <f>F21/E21*100</f>
        <v>89.83050847457628</v>
      </c>
      <c r="H21" s="188" t="s">
        <v>68</v>
      </c>
      <c r="I21" s="4">
        <v>76</v>
      </c>
      <c r="J21" s="4">
        <v>60</v>
      </c>
      <c r="K21" s="7">
        <f>J21/I21*100</f>
        <v>78.94736842105263</v>
      </c>
      <c r="L21" s="189" t="s">
        <v>69</v>
      </c>
      <c r="M21" s="4">
        <v>10</v>
      </c>
      <c r="N21" s="4">
        <v>7.2</v>
      </c>
      <c r="O21" s="4">
        <f>N21/M21*100</f>
        <v>72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7"/>
      <c r="AC21" s="4"/>
      <c r="AD21" s="4"/>
      <c r="AE21" s="4"/>
      <c r="AF21" s="4"/>
      <c r="AG21" s="4"/>
      <c r="AH21" s="4"/>
      <c r="AI21" s="4"/>
    </row>
    <row r="22" spans="1:35" ht="72.75" customHeight="1">
      <c r="A22" s="16">
        <v>17</v>
      </c>
      <c r="B22" s="22" t="s">
        <v>7</v>
      </c>
      <c r="C22" s="14">
        <f>(G22+K22+O22)/3</f>
        <v>99.80029261603879</v>
      </c>
      <c r="D22" s="188"/>
      <c r="E22" s="4">
        <v>47.3</v>
      </c>
      <c r="F22" s="4">
        <v>50</v>
      </c>
      <c r="G22" s="4">
        <f>F22/E22*100</f>
        <v>105.70824524312896</v>
      </c>
      <c r="H22" s="188"/>
      <c r="I22" s="4">
        <v>94.7</v>
      </c>
      <c r="J22" s="4">
        <v>77.8</v>
      </c>
      <c r="K22" s="7">
        <f>J22/I22*100</f>
        <v>82.15417106652586</v>
      </c>
      <c r="L22" s="189"/>
      <c r="M22" s="4">
        <v>2.6</v>
      </c>
      <c r="N22" s="4">
        <v>2.9</v>
      </c>
      <c r="O22" s="8">
        <f>N22/M22*100</f>
        <v>111.53846153846155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7"/>
      <c r="AC22" s="4"/>
      <c r="AD22" s="4"/>
      <c r="AE22" s="4"/>
      <c r="AF22" s="4"/>
      <c r="AG22" s="4"/>
      <c r="AH22" s="4"/>
      <c r="AI22" s="4"/>
    </row>
    <row r="23" spans="1:35" ht="18.75">
      <c r="A23" s="16"/>
      <c r="B23" s="3" t="s">
        <v>36</v>
      </c>
      <c r="C23" s="9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55.5" customHeight="1">
      <c r="A24" s="16">
        <v>18</v>
      </c>
      <c r="B24" s="22" t="s">
        <v>17</v>
      </c>
      <c r="C24" s="14">
        <f>(G24+K24+O24+S24)/4</f>
        <v>97.59896609538004</v>
      </c>
      <c r="D24" s="185" t="s">
        <v>81</v>
      </c>
      <c r="E24" s="4">
        <v>100</v>
      </c>
      <c r="F24" s="4">
        <v>100</v>
      </c>
      <c r="G24" s="4">
        <v>100</v>
      </c>
      <c r="H24" s="186" t="s">
        <v>82</v>
      </c>
      <c r="I24" s="4">
        <v>100</v>
      </c>
      <c r="J24" s="4">
        <v>80</v>
      </c>
      <c r="K24" s="4">
        <v>80</v>
      </c>
      <c r="L24" s="186" t="s">
        <v>79</v>
      </c>
      <c r="M24" s="13">
        <v>21472</v>
      </c>
      <c r="N24" s="4">
        <v>21557</v>
      </c>
      <c r="O24" s="8">
        <f>N24/M24*100</f>
        <v>100.39586438152013</v>
      </c>
      <c r="P24" s="186" t="s">
        <v>80</v>
      </c>
      <c r="Q24" s="4">
        <v>100</v>
      </c>
      <c r="R24" s="4">
        <v>110</v>
      </c>
      <c r="S24" s="4">
        <v>110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47.25">
      <c r="A25" s="16">
        <v>19</v>
      </c>
      <c r="B25" s="22" t="s">
        <v>18</v>
      </c>
      <c r="C25" s="14">
        <f aca="true" t="shared" si="4" ref="C25:C32">(G25+K25+O25+S25)/4</f>
        <v>90</v>
      </c>
      <c r="D25" s="185"/>
      <c r="E25" s="4">
        <v>100</v>
      </c>
      <c r="F25" s="4">
        <v>60</v>
      </c>
      <c r="G25" s="4">
        <v>60</v>
      </c>
      <c r="H25" s="186"/>
      <c r="I25" s="4">
        <v>100</v>
      </c>
      <c r="J25" s="4">
        <v>200</v>
      </c>
      <c r="K25" s="4">
        <v>100</v>
      </c>
      <c r="L25" s="186"/>
      <c r="M25" s="13">
        <v>2965</v>
      </c>
      <c r="N25" s="4">
        <v>2965</v>
      </c>
      <c r="O25" s="8">
        <f>N25/M25*100</f>
        <v>100</v>
      </c>
      <c r="P25" s="186"/>
      <c r="Q25" s="4">
        <v>100</v>
      </c>
      <c r="R25" s="4">
        <v>100</v>
      </c>
      <c r="S25" s="4">
        <v>100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78.75">
      <c r="A26" s="16">
        <v>20</v>
      </c>
      <c r="B26" s="22" t="s">
        <v>19</v>
      </c>
      <c r="C26" s="14">
        <f t="shared" si="4"/>
        <v>86.57445341199285</v>
      </c>
      <c r="D26" s="185"/>
      <c r="E26" s="13">
        <v>100</v>
      </c>
      <c r="F26" s="13">
        <v>100</v>
      </c>
      <c r="G26" s="13">
        <v>100</v>
      </c>
      <c r="H26" s="186"/>
      <c r="I26" s="13">
        <v>42</v>
      </c>
      <c r="J26" s="13">
        <v>17</v>
      </c>
      <c r="K26" s="18">
        <f>J26/I26*100</f>
        <v>40.476190476190474</v>
      </c>
      <c r="L26" s="186"/>
      <c r="M26" s="13">
        <v>6974</v>
      </c>
      <c r="N26" s="8">
        <v>7380</v>
      </c>
      <c r="O26" s="8">
        <f aca="true" t="shared" si="5" ref="O26:O32">N26/M26*100</f>
        <v>105.8216231717809</v>
      </c>
      <c r="P26" s="186"/>
      <c r="Q26" s="13">
        <v>100</v>
      </c>
      <c r="R26" s="13">
        <v>100</v>
      </c>
      <c r="S26" s="4">
        <v>100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63">
      <c r="A27" s="16">
        <v>21</v>
      </c>
      <c r="B27" s="22" t="s">
        <v>20</v>
      </c>
      <c r="C27" s="14">
        <f t="shared" si="4"/>
        <v>116.1979895104895</v>
      </c>
      <c r="D27" s="185"/>
      <c r="E27" s="4">
        <v>100</v>
      </c>
      <c r="F27" s="4">
        <v>100</v>
      </c>
      <c r="G27" s="4">
        <v>100</v>
      </c>
      <c r="H27" s="186"/>
      <c r="I27" s="4">
        <v>100</v>
      </c>
      <c r="J27" s="4">
        <v>150</v>
      </c>
      <c r="K27" s="4">
        <v>150</v>
      </c>
      <c r="L27" s="186"/>
      <c r="M27" s="13">
        <v>18304</v>
      </c>
      <c r="N27" s="4">
        <v>18632</v>
      </c>
      <c r="O27" s="8">
        <f t="shared" si="5"/>
        <v>101.79195804195804</v>
      </c>
      <c r="P27" s="186"/>
      <c r="Q27" s="4">
        <v>100</v>
      </c>
      <c r="R27" s="4">
        <v>113</v>
      </c>
      <c r="S27" s="4">
        <v>113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47.25">
      <c r="A28" s="16">
        <v>22</v>
      </c>
      <c r="B28" s="22" t="s">
        <v>21</v>
      </c>
      <c r="C28" s="14">
        <f t="shared" si="4"/>
        <v>112.02776907001044</v>
      </c>
      <c r="D28" s="185"/>
      <c r="E28" s="13">
        <v>60</v>
      </c>
      <c r="F28" s="13">
        <v>80</v>
      </c>
      <c r="G28" s="4">
        <f>F28/E28*100</f>
        <v>133.33333333333331</v>
      </c>
      <c r="H28" s="186"/>
      <c r="I28" s="4">
        <v>100</v>
      </c>
      <c r="J28" s="4">
        <v>100</v>
      </c>
      <c r="K28" s="4">
        <v>100</v>
      </c>
      <c r="L28" s="186"/>
      <c r="M28" s="13">
        <v>5104</v>
      </c>
      <c r="N28" s="4">
        <v>7318</v>
      </c>
      <c r="O28" s="8">
        <f t="shared" si="5"/>
        <v>143.37774294670845</v>
      </c>
      <c r="P28" s="186"/>
      <c r="Q28" s="4">
        <v>100</v>
      </c>
      <c r="R28" s="4">
        <v>71.4</v>
      </c>
      <c r="S28" s="4">
        <v>71.4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47.25">
      <c r="A29" s="16">
        <v>23</v>
      </c>
      <c r="B29" s="22" t="s">
        <v>22</v>
      </c>
      <c r="C29" s="14">
        <f t="shared" si="4"/>
        <v>108.24675324675324</v>
      </c>
      <c r="D29" s="185"/>
      <c r="E29" s="4">
        <v>100</v>
      </c>
      <c r="F29" s="4">
        <v>100</v>
      </c>
      <c r="G29" s="4">
        <f>F29/E29*100</f>
        <v>100</v>
      </c>
      <c r="H29" s="186"/>
      <c r="I29" s="4">
        <v>100</v>
      </c>
      <c r="J29" s="4">
        <v>100</v>
      </c>
      <c r="K29" s="4">
        <v>100</v>
      </c>
      <c r="L29" s="186"/>
      <c r="M29" s="13">
        <v>6160</v>
      </c>
      <c r="N29" s="4">
        <v>6960</v>
      </c>
      <c r="O29" s="8">
        <f t="shared" si="5"/>
        <v>112.98701298701299</v>
      </c>
      <c r="P29" s="186"/>
      <c r="Q29" s="4">
        <v>100</v>
      </c>
      <c r="R29" s="4">
        <v>120</v>
      </c>
      <c r="S29" s="4">
        <v>120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47.25">
      <c r="A30" s="16">
        <v>24</v>
      </c>
      <c r="B30" s="22" t="s">
        <v>23</v>
      </c>
      <c r="C30" s="14">
        <f t="shared" si="4"/>
        <v>97.84375</v>
      </c>
      <c r="D30" s="185"/>
      <c r="E30" s="4">
        <v>50</v>
      </c>
      <c r="F30" s="4">
        <v>50</v>
      </c>
      <c r="G30" s="4">
        <f>F30/E30*100</f>
        <v>100</v>
      </c>
      <c r="H30" s="186"/>
      <c r="I30" s="4">
        <v>100</v>
      </c>
      <c r="J30" s="4">
        <v>50</v>
      </c>
      <c r="K30" s="4">
        <v>100</v>
      </c>
      <c r="L30" s="186"/>
      <c r="M30" s="13">
        <v>4800</v>
      </c>
      <c r="N30" s="4">
        <v>4386</v>
      </c>
      <c r="O30" s="8">
        <f t="shared" si="5"/>
        <v>91.375</v>
      </c>
      <c r="P30" s="186"/>
      <c r="Q30" s="4">
        <v>100</v>
      </c>
      <c r="R30" s="4">
        <v>100</v>
      </c>
      <c r="S30" s="4">
        <v>100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47.25">
      <c r="A31" s="16">
        <v>25</v>
      </c>
      <c r="B31" s="22" t="s">
        <v>24</v>
      </c>
      <c r="C31" s="14">
        <f t="shared" si="4"/>
        <v>103.16287878787878</v>
      </c>
      <c r="D31" s="185"/>
      <c r="E31" s="4">
        <v>33</v>
      </c>
      <c r="F31" s="4">
        <v>33</v>
      </c>
      <c r="G31" s="4">
        <f>F31/E31*100</f>
        <v>100</v>
      </c>
      <c r="H31" s="186"/>
      <c r="I31" s="4">
        <v>100</v>
      </c>
      <c r="J31" s="4">
        <v>0</v>
      </c>
      <c r="K31" s="4">
        <v>100</v>
      </c>
      <c r="L31" s="186"/>
      <c r="M31" s="13">
        <v>2640</v>
      </c>
      <c r="N31" s="4">
        <v>2974</v>
      </c>
      <c r="O31" s="8">
        <f t="shared" si="5"/>
        <v>112.65151515151514</v>
      </c>
      <c r="P31" s="186"/>
      <c r="Q31" s="4">
        <v>100</v>
      </c>
      <c r="R31" s="4">
        <v>100</v>
      </c>
      <c r="S31" s="4">
        <v>100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47.25">
      <c r="A32" s="16">
        <v>26</v>
      </c>
      <c r="B32" s="22" t="s">
        <v>25</v>
      </c>
      <c r="C32" s="14">
        <f t="shared" si="4"/>
        <v>107.78645833333334</v>
      </c>
      <c r="D32" s="185"/>
      <c r="E32" s="4">
        <v>66.6</v>
      </c>
      <c r="F32" s="4">
        <v>66.6</v>
      </c>
      <c r="G32" s="4">
        <f>F32/E32*100</f>
        <v>100</v>
      </c>
      <c r="H32" s="186"/>
      <c r="I32" s="4">
        <v>66.6</v>
      </c>
      <c r="J32" s="4">
        <v>66.6</v>
      </c>
      <c r="K32" s="4">
        <v>100</v>
      </c>
      <c r="L32" s="186"/>
      <c r="M32" s="13">
        <v>1920</v>
      </c>
      <c r="N32" s="4">
        <v>2038</v>
      </c>
      <c r="O32" s="8">
        <f t="shared" si="5"/>
        <v>106.14583333333334</v>
      </c>
      <c r="P32" s="186"/>
      <c r="Q32" s="4">
        <v>100</v>
      </c>
      <c r="R32" s="4">
        <v>125</v>
      </c>
      <c r="S32" s="4">
        <v>125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8.75">
      <c r="A33" s="16"/>
      <c r="B33" s="3" t="s">
        <v>37</v>
      </c>
      <c r="C33" s="9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31.25" customHeight="1">
      <c r="A34" s="16">
        <v>27</v>
      </c>
      <c r="B34" s="22" t="s">
        <v>26</v>
      </c>
      <c r="C34" s="14">
        <f>(G34+K34+O34)/3</f>
        <v>162.7987421383648</v>
      </c>
      <c r="D34" s="1" t="s">
        <v>84</v>
      </c>
      <c r="E34" s="4">
        <v>100</v>
      </c>
      <c r="F34" s="4">
        <v>145</v>
      </c>
      <c r="G34" s="4">
        <v>145</v>
      </c>
      <c r="H34" s="5" t="s">
        <v>85</v>
      </c>
      <c r="I34" s="4">
        <v>100</v>
      </c>
      <c r="J34" s="4">
        <v>100</v>
      </c>
      <c r="K34" s="4">
        <v>100</v>
      </c>
      <c r="L34" s="5" t="s">
        <v>86</v>
      </c>
      <c r="M34" s="8">
        <v>10.6</v>
      </c>
      <c r="N34" s="8">
        <v>25.8</v>
      </c>
      <c r="O34" s="8">
        <f>N34/M34*100</f>
        <v>243.39622641509436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78.75">
      <c r="A35" s="16">
        <v>29</v>
      </c>
      <c r="B35" s="1" t="s">
        <v>27</v>
      </c>
      <c r="C35" s="14">
        <v>100</v>
      </c>
      <c r="D35" s="1" t="s">
        <v>51</v>
      </c>
      <c r="E35" s="4" t="s">
        <v>52</v>
      </c>
      <c r="F35" s="4">
        <v>10</v>
      </c>
      <c r="G35" s="4">
        <v>100</v>
      </c>
      <c r="H35" s="19" t="s">
        <v>53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220.5">
      <c r="A36" s="16">
        <v>30</v>
      </c>
      <c r="B36" s="22" t="s">
        <v>28</v>
      </c>
      <c r="C36" s="14">
        <f>(G36+K36+O36+S36)/4</f>
        <v>103.57142857142858</v>
      </c>
      <c r="D36" s="1" t="s">
        <v>54</v>
      </c>
      <c r="E36" s="8">
        <v>1.4</v>
      </c>
      <c r="F36" s="8">
        <v>1.4</v>
      </c>
      <c r="G36" s="7">
        <f>F36/E36*100</f>
        <v>100</v>
      </c>
      <c r="H36" s="1" t="s">
        <v>70</v>
      </c>
      <c r="I36" s="8">
        <v>0.7</v>
      </c>
      <c r="J36" s="8">
        <v>0.8</v>
      </c>
      <c r="K36" s="7">
        <f>J36/I36*100</f>
        <v>114.2857142857143</v>
      </c>
      <c r="L36" s="5" t="s">
        <v>63</v>
      </c>
      <c r="M36" s="8">
        <v>33.3</v>
      </c>
      <c r="N36" s="4">
        <v>33.3</v>
      </c>
      <c r="O36" s="4">
        <v>100</v>
      </c>
      <c r="P36" s="5" t="s">
        <v>64</v>
      </c>
      <c r="Q36" s="4">
        <v>34.1</v>
      </c>
      <c r="R36" s="4">
        <v>34.1</v>
      </c>
      <c r="S36" s="7">
        <f>R36/Q36*100</f>
        <v>100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31.5">
      <c r="A37" s="16">
        <v>31</v>
      </c>
      <c r="B37" s="22" t="s">
        <v>1</v>
      </c>
      <c r="C37" s="14">
        <v>100</v>
      </c>
      <c r="D37" s="1" t="s">
        <v>39</v>
      </c>
      <c r="E37" s="13">
        <v>100</v>
      </c>
      <c r="F37" s="13">
        <v>100</v>
      </c>
      <c r="G37" s="4">
        <v>100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47.25">
      <c r="A38" s="16">
        <v>32</v>
      </c>
      <c r="B38" s="1" t="s">
        <v>29</v>
      </c>
      <c r="C38" s="14">
        <v>98</v>
      </c>
      <c r="D38" s="1"/>
      <c r="E38" s="4"/>
      <c r="F38" s="4"/>
      <c r="G38" s="4"/>
      <c r="H38" s="1"/>
      <c r="I38" s="4"/>
      <c r="J38" s="4"/>
      <c r="K38" s="4"/>
      <c r="L38" s="5"/>
      <c r="M38" s="4"/>
      <c r="N38" s="4"/>
      <c r="O38" s="4"/>
      <c r="P38" s="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</sheetData>
  <sheetProtection/>
  <mergeCells count="16">
    <mergeCell ref="B1:I1"/>
    <mergeCell ref="D9:D19"/>
    <mergeCell ref="H9:H19"/>
    <mergeCell ref="L9:L19"/>
    <mergeCell ref="AF9:AF19"/>
    <mergeCell ref="D21:D22"/>
    <mergeCell ref="H21:H22"/>
    <mergeCell ref="L21:L22"/>
    <mergeCell ref="P9:P19"/>
    <mergeCell ref="T9:T19"/>
    <mergeCell ref="D24:D32"/>
    <mergeCell ref="H24:H32"/>
    <mergeCell ref="L24:L32"/>
    <mergeCell ref="P24:P32"/>
    <mergeCell ref="X9:X19"/>
    <mergeCell ref="AB9:AB19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zoomScale="60" zoomScaleNormal="60" zoomScalePageLayoutView="0" workbookViewId="0" topLeftCell="A1">
      <selection activeCell="F2" sqref="F2:H2"/>
    </sheetView>
  </sheetViews>
  <sheetFormatPr defaultColWidth="9.00390625" defaultRowHeight="12.75"/>
  <cols>
    <col min="1" max="1" width="4.875" style="183" customWidth="1"/>
    <col min="2" max="2" width="45.375" style="174" customWidth="1"/>
    <col min="3" max="3" width="15.75390625" style="0" customWidth="1"/>
    <col min="4" max="4" width="16.00390625" style="28" customWidth="1"/>
    <col min="5" max="5" width="14.375" style="0" customWidth="1"/>
    <col min="6" max="6" width="17.00390625" style="0" customWidth="1"/>
    <col min="7" max="7" width="17.375" style="0" customWidth="1"/>
    <col min="8" max="8" width="17.875" style="0" customWidth="1"/>
  </cols>
  <sheetData>
    <row r="1" spans="1:8" ht="15.75">
      <c r="A1" s="178"/>
      <c r="B1" s="29"/>
      <c r="C1" s="31"/>
      <c r="D1" s="147"/>
      <c r="E1" s="31"/>
      <c r="F1" s="31"/>
      <c r="G1" s="190" t="s">
        <v>215</v>
      </c>
      <c r="H1" s="190"/>
    </row>
    <row r="2" spans="1:256" ht="51.75" customHeight="1">
      <c r="A2" s="191"/>
      <c r="B2" s="191"/>
      <c r="C2" s="191"/>
      <c r="D2" s="191"/>
      <c r="E2" s="184"/>
      <c r="F2" s="191" t="s">
        <v>238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ht="27.75" customHeight="1">
      <c r="A3" s="179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8" ht="23.25" customHeight="1">
      <c r="A4" s="192" t="s">
        <v>233</v>
      </c>
      <c r="B4" s="192"/>
      <c r="C4" s="192"/>
      <c r="D4" s="192"/>
      <c r="E4" s="192"/>
      <c r="F4" s="192"/>
      <c r="G4" s="192"/>
      <c r="H4" s="192"/>
    </row>
    <row r="5" spans="1:8" ht="20.25">
      <c r="A5" s="148"/>
      <c r="B5" s="172"/>
      <c r="C5" s="148"/>
      <c r="D5" s="148"/>
      <c r="E5" s="148"/>
      <c r="F5" s="148"/>
      <c r="G5" s="148"/>
      <c r="H5" s="148"/>
    </row>
    <row r="6" spans="1:8" s="174" customFormat="1" ht="111.75" customHeight="1">
      <c r="A6" s="152" t="s">
        <v>237</v>
      </c>
      <c r="B6" s="165" t="s">
        <v>167</v>
      </c>
      <c r="C6" s="152" t="s">
        <v>65</v>
      </c>
      <c r="D6" s="152" t="s">
        <v>66</v>
      </c>
      <c r="E6" s="152" t="s">
        <v>71</v>
      </c>
      <c r="F6" s="152" t="s">
        <v>72</v>
      </c>
      <c r="G6" s="152" t="s">
        <v>73</v>
      </c>
      <c r="H6" s="152" t="s">
        <v>74</v>
      </c>
    </row>
    <row r="7" spans="1:8" ht="18.75">
      <c r="A7" s="168"/>
      <c r="B7" s="1" t="s">
        <v>91</v>
      </c>
      <c r="C7" s="72"/>
      <c r="D7" s="149"/>
      <c r="E7" s="52"/>
      <c r="F7" s="142"/>
      <c r="G7" s="21"/>
      <c r="H7" s="21"/>
    </row>
    <row r="8" spans="1:8" ht="47.25">
      <c r="A8" s="180">
        <v>1</v>
      </c>
      <c r="B8" s="26" t="s">
        <v>5</v>
      </c>
      <c r="C8" s="40">
        <f>'оценка натур показ'!B7</f>
        <v>100.48271715919745</v>
      </c>
      <c r="D8" s="41">
        <f>'оценка качеств показ'!C7</f>
        <v>100</v>
      </c>
      <c r="E8" s="143">
        <f aca="true" t="shared" si="0" ref="E8:E40">(C8+D8)/2</f>
        <v>100.24135857959872</v>
      </c>
      <c r="F8" s="42" t="s">
        <v>94</v>
      </c>
      <c r="G8" s="42"/>
      <c r="H8" s="27"/>
    </row>
    <row r="9" spans="1:8" ht="47.25">
      <c r="A9" s="180">
        <v>2</v>
      </c>
      <c r="B9" s="26" t="s">
        <v>6</v>
      </c>
      <c r="C9" s="40">
        <f>'оценка натур показ'!B8</f>
        <v>102.25100593420908</v>
      </c>
      <c r="D9" s="41">
        <f>'оценка качеств показ'!C8</f>
        <v>100.08783487044357</v>
      </c>
      <c r="E9" s="143">
        <f t="shared" si="0"/>
        <v>101.16942040232632</v>
      </c>
      <c r="F9" s="42" t="s">
        <v>94</v>
      </c>
      <c r="G9" s="42"/>
      <c r="H9" s="27"/>
    </row>
    <row r="10" spans="1:8" ht="47.25">
      <c r="A10" s="180">
        <v>3</v>
      </c>
      <c r="B10" s="26" t="s">
        <v>8</v>
      </c>
      <c r="C10" s="40">
        <f>'оценка натур показ'!B9</f>
        <v>100.90144230769232</v>
      </c>
      <c r="D10" s="41">
        <f>'оценка качеств показ'!C9</f>
        <v>100</v>
      </c>
      <c r="E10" s="143">
        <f t="shared" si="0"/>
        <v>100.45072115384616</v>
      </c>
      <c r="F10" s="42" t="s">
        <v>94</v>
      </c>
      <c r="G10" s="42"/>
      <c r="H10" s="27"/>
    </row>
    <row r="11" spans="1:8" ht="63">
      <c r="A11" s="180">
        <v>4</v>
      </c>
      <c r="B11" s="26" t="s">
        <v>9</v>
      </c>
      <c r="C11" s="40">
        <f>'оценка натур показ'!B10</f>
        <v>109.59821428571428</v>
      </c>
      <c r="D11" s="41">
        <f>'оценка качеств показ'!C10</f>
        <v>100</v>
      </c>
      <c r="E11" s="143">
        <f t="shared" si="0"/>
        <v>104.79910714285714</v>
      </c>
      <c r="F11" s="42" t="s">
        <v>94</v>
      </c>
      <c r="G11" s="42"/>
      <c r="H11" s="27"/>
    </row>
    <row r="12" spans="1:8" ht="47.25">
      <c r="A12" s="180">
        <v>5</v>
      </c>
      <c r="B12" s="26" t="s">
        <v>10</v>
      </c>
      <c r="C12" s="40">
        <f>'оценка натур показ'!B11</f>
        <v>101.30235230324314</v>
      </c>
      <c r="D12" s="41">
        <f>'оценка качеств показ'!C11</f>
        <v>103.05628917809527</v>
      </c>
      <c r="E12" s="143">
        <f t="shared" si="0"/>
        <v>102.1793207406692</v>
      </c>
      <c r="F12" s="42" t="s">
        <v>94</v>
      </c>
      <c r="G12" s="42"/>
      <c r="H12" s="27"/>
    </row>
    <row r="13" spans="1:8" s="54" customFormat="1" ht="63">
      <c r="A13" s="180">
        <v>6</v>
      </c>
      <c r="B13" s="26" t="s">
        <v>11</v>
      </c>
      <c r="C13" s="40">
        <f>'оценка натур показ'!B12</f>
        <v>105.75607902735564</v>
      </c>
      <c r="D13" s="41">
        <f>'оценка качеств показ'!C12</f>
        <v>100</v>
      </c>
      <c r="E13" s="143">
        <f t="shared" si="0"/>
        <v>102.87803951367782</v>
      </c>
      <c r="F13" s="42" t="s">
        <v>94</v>
      </c>
      <c r="G13" s="42"/>
      <c r="H13" s="27"/>
    </row>
    <row r="14" spans="1:11" ht="47.25">
      <c r="A14" s="180">
        <v>7</v>
      </c>
      <c r="B14" s="26" t="s">
        <v>12</v>
      </c>
      <c r="C14" s="40">
        <f>'оценка натур показ'!B13</f>
        <v>100.29513888888887</v>
      </c>
      <c r="D14" s="41">
        <f>'оценка качеств показ'!C13</f>
        <v>99.4939393939394</v>
      </c>
      <c r="E14" s="143">
        <f t="shared" si="0"/>
        <v>99.89453914141413</v>
      </c>
      <c r="F14" s="42"/>
      <c r="G14" s="42" t="s">
        <v>95</v>
      </c>
      <c r="H14" s="27"/>
      <c r="K14" t="s">
        <v>98</v>
      </c>
    </row>
    <row r="15" spans="1:8" ht="47.25">
      <c r="A15" s="180">
        <v>8</v>
      </c>
      <c r="B15" s="26" t="s">
        <v>13</v>
      </c>
      <c r="C15" s="40">
        <f>'оценка натур показ'!B14</f>
        <v>99.97275892552312</v>
      </c>
      <c r="D15" s="41">
        <f>'оценка качеств показ'!C14</f>
        <v>100.11515151515152</v>
      </c>
      <c r="E15" s="143">
        <f t="shared" si="0"/>
        <v>100.04395522033732</v>
      </c>
      <c r="F15" s="42" t="s">
        <v>94</v>
      </c>
      <c r="G15" s="42"/>
      <c r="H15" s="27"/>
    </row>
    <row r="16" spans="1:8" ht="47.25">
      <c r="A16" s="180">
        <v>9</v>
      </c>
      <c r="B16" s="26" t="s">
        <v>14</v>
      </c>
      <c r="C16" s="40">
        <f>'оценка натур показ'!B15</f>
        <v>99.91843220338984</v>
      </c>
      <c r="D16" s="41">
        <f>'оценка качеств показ'!C15</f>
        <v>100.1969696969697</v>
      </c>
      <c r="E16" s="143">
        <f t="shared" si="0"/>
        <v>100.05770095017976</v>
      </c>
      <c r="F16" s="42" t="s">
        <v>94</v>
      </c>
      <c r="G16" s="42"/>
      <c r="H16" s="27"/>
    </row>
    <row r="17" spans="1:8" ht="47.25">
      <c r="A17" s="180">
        <v>10</v>
      </c>
      <c r="B17" s="26" t="s">
        <v>15</v>
      </c>
      <c r="C17" s="40">
        <f>'оценка натур показ'!B16</f>
        <v>98.199533045977</v>
      </c>
      <c r="D17" s="41">
        <f>'оценка качеств показ'!C16</f>
        <v>98.9060606060606</v>
      </c>
      <c r="E17" s="143">
        <f t="shared" si="0"/>
        <v>98.5527968260188</v>
      </c>
      <c r="F17" s="42"/>
      <c r="G17" s="42" t="s">
        <v>95</v>
      </c>
      <c r="H17" s="27"/>
    </row>
    <row r="18" spans="1:8" ht="47.25">
      <c r="A18" s="180">
        <v>11</v>
      </c>
      <c r="B18" s="26" t="s">
        <v>16</v>
      </c>
      <c r="C18" s="40">
        <f>'оценка натур показ'!B17</f>
        <v>100</v>
      </c>
      <c r="D18" s="41">
        <f>'оценка качеств показ'!C17</f>
        <v>100</v>
      </c>
      <c r="E18" s="143">
        <f t="shared" si="0"/>
        <v>100</v>
      </c>
      <c r="F18" s="42" t="s">
        <v>94</v>
      </c>
      <c r="G18" s="42"/>
      <c r="H18" s="27"/>
    </row>
    <row r="19" spans="1:8" ht="15.75">
      <c r="A19" s="180"/>
      <c r="B19" s="26" t="s">
        <v>92</v>
      </c>
      <c r="C19" s="40"/>
      <c r="D19" s="41"/>
      <c r="E19" s="144"/>
      <c r="F19" s="42"/>
      <c r="G19" s="21"/>
      <c r="H19" s="21"/>
    </row>
    <row r="20" spans="1:8" ht="63">
      <c r="A20" s="180">
        <v>12</v>
      </c>
      <c r="B20" s="26" t="s">
        <v>0</v>
      </c>
      <c r="C20" s="40">
        <f>'оценка натур показ'!B19</f>
        <v>102.39941136355479</v>
      </c>
      <c r="D20" s="41">
        <f>'оценка качеств показ'!C19</f>
        <v>100</v>
      </c>
      <c r="E20" s="143">
        <f t="shared" si="0"/>
        <v>101.1997056817774</v>
      </c>
      <c r="F20" s="42" t="s">
        <v>94</v>
      </c>
      <c r="G20" s="42"/>
      <c r="H20" s="145"/>
    </row>
    <row r="21" spans="1:8" ht="63">
      <c r="A21" s="180">
        <v>13</v>
      </c>
      <c r="B21" s="26" t="s">
        <v>7</v>
      </c>
      <c r="C21" s="40">
        <f>'оценка натур показ'!B20</f>
        <v>100</v>
      </c>
      <c r="D21" s="41">
        <f>'оценка качеств показ'!C20</f>
        <v>100</v>
      </c>
      <c r="E21" s="143">
        <f t="shared" si="0"/>
        <v>100</v>
      </c>
      <c r="F21" s="42" t="s">
        <v>94</v>
      </c>
      <c r="G21" s="42"/>
      <c r="H21" s="21"/>
    </row>
    <row r="22" spans="1:8" ht="15.75">
      <c r="A22" s="168"/>
      <c r="B22" s="26" t="s">
        <v>93</v>
      </c>
      <c r="C22" s="40"/>
      <c r="D22" s="43"/>
      <c r="E22" s="144"/>
      <c r="F22" s="42"/>
      <c r="G22" s="21"/>
      <c r="H22" s="21"/>
    </row>
    <row r="23" spans="1:8" ht="47.25">
      <c r="A23" s="168">
        <v>14</v>
      </c>
      <c r="B23" s="26" t="s">
        <v>17</v>
      </c>
      <c r="C23" s="48">
        <f>'оценка натур показ'!B22</f>
        <v>98.83049438484221</v>
      </c>
      <c r="D23" s="49">
        <f>'оценка качеств показ'!C22</f>
        <v>96.575</v>
      </c>
      <c r="E23" s="146">
        <f t="shared" si="0"/>
        <v>97.7027471924211</v>
      </c>
      <c r="F23" s="42"/>
      <c r="G23" s="42" t="s">
        <v>95</v>
      </c>
      <c r="H23" s="21"/>
    </row>
    <row r="24" spans="1:8" ht="47.25">
      <c r="A24" s="168">
        <v>15</v>
      </c>
      <c r="B24" s="26" t="s">
        <v>18</v>
      </c>
      <c r="C24" s="48">
        <f>'оценка натур показ'!B23</f>
        <v>203.70173587727135</v>
      </c>
      <c r="D24" s="49">
        <f>'оценка качеств показ'!C23</f>
        <v>93.998125</v>
      </c>
      <c r="E24" s="146">
        <f t="shared" si="0"/>
        <v>148.84993043863568</v>
      </c>
      <c r="F24" s="42" t="s">
        <v>94</v>
      </c>
      <c r="G24" s="42"/>
      <c r="H24" s="21"/>
    </row>
    <row r="25" spans="1:8" ht="78.75">
      <c r="A25" s="168">
        <v>16</v>
      </c>
      <c r="B25" s="26" t="s">
        <v>19</v>
      </c>
      <c r="C25" s="48">
        <f>'оценка натур показ'!B24</f>
        <v>98.3665088846947</v>
      </c>
      <c r="D25" s="49">
        <f>'оценка качеств показ'!C24</f>
        <v>96.59375</v>
      </c>
      <c r="E25" s="146">
        <f t="shared" si="0"/>
        <v>97.48012944234735</v>
      </c>
      <c r="F25" s="42"/>
      <c r="G25" s="42" t="s">
        <v>95</v>
      </c>
      <c r="H25" s="42"/>
    </row>
    <row r="26" spans="1:8" ht="63">
      <c r="A26" s="168">
        <v>17</v>
      </c>
      <c r="B26" s="26" t="s">
        <v>20</v>
      </c>
      <c r="C26" s="48">
        <f>'оценка натур показ'!B25</f>
        <v>98.35949640833998</v>
      </c>
      <c r="D26" s="49">
        <f>'оценка качеств показ'!C25</f>
        <v>95.05625</v>
      </c>
      <c r="E26" s="146">
        <f t="shared" si="0"/>
        <v>96.70787320417</v>
      </c>
      <c r="F26" s="42"/>
      <c r="G26" s="42" t="s">
        <v>95</v>
      </c>
      <c r="H26" s="27"/>
    </row>
    <row r="27" spans="1:8" ht="47.25">
      <c r="A27" s="168">
        <v>18</v>
      </c>
      <c r="B27" s="26" t="s">
        <v>21</v>
      </c>
      <c r="C27" s="48">
        <f>'оценка натур показ'!B26</f>
        <v>99.57534622835169</v>
      </c>
      <c r="D27" s="49">
        <f>'оценка качеств показ'!C26</f>
        <v>94.07656250000001</v>
      </c>
      <c r="E27" s="146">
        <f t="shared" si="0"/>
        <v>96.82595436417586</v>
      </c>
      <c r="F27" s="42"/>
      <c r="G27" s="42" t="s">
        <v>95</v>
      </c>
      <c r="H27" s="42"/>
    </row>
    <row r="28" spans="1:8" ht="47.25">
      <c r="A28" s="168">
        <v>19</v>
      </c>
      <c r="B28" s="26" t="s">
        <v>22</v>
      </c>
      <c r="C28" s="48">
        <f>'оценка натур показ'!B27</f>
        <v>100.5461599042616</v>
      </c>
      <c r="D28" s="49">
        <f>'оценка качеств показ'!C27</f>
        <v>96.4875</v>
      </c>
      <c r="E28" s="146">
        <f t="shared" si="0"/>
        <v>98.51682995213079</v>
      </c>
      <c r="F28" s="42"/>
      <c r="G28" s="42" t="s">
        <v>95</v>
      </c>
      <c r="H28" s="27"/>
    </row>
    <row r="29" spans="1:8" ht="47.25">
      <c r="A29" s="168">
        <v>20</v>
      </c>
      <c r="B29" s="26" t="s">
        <v>23</v>
      </c>
      <c r="C29" s="48">
        <f>'оценка натур показ'!B28</f>
        <v>92.11172030630334</v>
      </c>
      <c r="D29" s="49">
        <f>'оценка качеств показ'!C28</f>
        <v>92.646875</v>
      </c>
      <c r="E29" s="146">
        <f t="shared" si="0"/>
        <v>92.37929765315167</v>
      </c>
      <c r="F29" s="42"/>
      <c r="G29" s="42" t="s">
        <v>95</v>
      </c>
      <c r="H29" s="42"/>
    </row>
    <row r="30" spans="1:8" ht="63">
      <c r="A30" s="168">
        <v>21</v>
      </c>
      <c r="B30" s="26" t="s">
        <v>24</v>
      </c>
      <c r="C30" s="48">
        <f>'оценка натур показ'!B29</f>
        <v>93.64962959020335</v>
      </c>
      <c r="D30" s="49">
        <f>'оценка качеств показ'!C29</f>
        <v>95.321875</v>
      </c>
      <c r="E30" s="146">
        <f t="shared" si="0"/>
        <v>94.48575229510168</v>
      </c>
      <c r="F30" s="42"/>
      <c r="G30" s="42" t="s">
        <v>95</v>
      </c>
      <c r="H30" s="21"/>
    </row>
    <row r="31" spans="1:8" ht="47.25">
      <c r="A31" s="168">
        <v>22</v>
      </c>
      <c r="B31" s="26" t="s">
        <v>25</v>
      </c>
      <c r="C31" s="48">
        <f>'оценка натур показ'!B30</f>
        <v>96.93697765991641</v>
      </c>
      <c r="D31" s="49">
        <f>'оценка качеств показ'!C30</f>
        <v>94.311875</v>
      </c>
      <c r="E31" s="146">
        <f t="shared" si="0"/>
        <v>95.6244263299582</v>
      </c>
      <c r="F31" s="42"/>
      <c r="G31" s="42" t="s">
        <v>95</v>
      </c>
      <c r="H31" s="21"/>
    </row>
    <row r="32" spans="1:8" ht="15.75">
      <c r="A32" s="168"/>
      <c r="B32" s="26" t="s">
        <v>208</v>
      </c>
      <c r="C32" s="48"/>
      <c r="D32" s="49"/>
      <c r="E32" s="146"/>
      <c r="F32" s="42"/>
      <c r="G32" s="42"/>
      <c r="H32" s="21"/>
    </row>
    <row r="33" spans="1:8" ht="47.25">
      <c r="A33" s="168">
        <v>23</v>
      </c>
      <c r="B33" s="57" t="s">
        <v>2</v>
      </c>
      <c r="C33" s="48">
        <f>'оценка натур показ'!B32</f>
        <v>100</v>
      </c>
      <c r="D33" s="49">
        <f>'оценка качеств показ'!C37</f>
        <v>100</v>
      </c>
      <c r="E33" s="146">
        <f t="shared" si="0"/>
        <v>100</v>
      </c>
      <c r="F33" s="42" t="s">
        <v>94</v>
      </c>
      <c r="G33" s="42"/>
      <c r="H33" s="21"/>
    </row>
    <row r="34" spans="1:8" ht="63">
      <c r="A34" s="168">
        <v>24</v>
      </c>
      <c r="B34" s="57" t="s">
        <v>3</v>
      </c>
      <c r="C34" s="48">
        <f>'оценка натур показ'!B33</f>
        <v>105.95007552818488</v>
      </c>
      <c r="D34" s="49">
        <f>'оценка качеств показ'!C38</f>
        <v>163.04218657159834</v>
      </c>
      <c r="E34" s="146">
        <f t="shared" si="0"/>
        <v>134.4961310498916</v>
      </c>
      <c r="F34" s="42" t="s">
        <v>94</v>
      </c>
      <c r="G34" s="42"/>
      <c r="H34" s="21"/>
    </row>
    <row r="35" spans="1:8" ht="63">
      <c r="A35" s="168">
        <v>25</v>
      </c>
      <c r="B35" s="57" t="s">
        <v>78</v>
      </c>
      <c r="C35" s="48">
        <f>'оценка натур показ'!B34</f>
        <v>100</v>
      </c>
      <c r="D35" s="49">
        <f>'оценка качеств показ'!C39</f>
        <v>100</v>
      </c>
      <c r="E35" s="146">
        <f t="shared" si="0"/>
        <v>100</v>
      </c>
      <c r="F35" s="42" t="s">
        <v>94</v>
      </c>
      <c r="G35" s="42"/>
      <c r="H35" s="21"/>
    </row>
    <row r="36" spans="1:8" ht="47.25">
      <c r="A36" s="168">
        <v>26</v>
      </c>
      <c r="B36" s="57" t="s">
        <v>4</v>
      </c>
      <c r="C36" s="48">
        <f>'оценка натур показ'!B35</f>
        <v>218.7560880576661</v>
      </c>
      <c r="D36" s="49">
        <f>'оценка качеств показ'!C40</f>
        <v>149.5</v>
      </c>
      <c r="E36" s="146">
        <f t="shared" si="0"/>
        <v>184.12804402883305</v>
      </c>
      <c r="F36" s="42" t="s">
        <v>94</v>
      </c>
      <c r="G36" s="42"/>
      <c r="H36" s="21"/>
    </row>
    <row r="37" spans="1:8" ht="15.75">
      <c r="A37" s="168"/>
      <c r="B37" s="57" t="s">
        <v>209</v>
      </c>
      <c r="C37" s="48"/>
      <c r="D37" s="49"/>
      <c r="E37" s="146"/>
      <c r="F37" s="42"/>
      <c r="G37" s="42"/>
      <c r="H37" s="21"/>
    </row>
    <row r="38" spans="1:8" ht="63">
      <c r="A38" s="168">
        <v>27</v>
      </c>
      <c r="B38" s="57" t="s">
        <v>27</v>
      </c>
      <c r="C38" s="48">
        <f>'оценка натур показ'!B37</f>
        <v>0</v>
      </c>
      <c r="D38" s="49">
        <f>'оценка качеств показ'!C42</f>
        <v>100</v>
      </c>
      <c r="E38" s="146">
        <f>(C38+D38)/1</f>
        <v>100</v>
      </c>
      <c r="F38" s="42" t="s">
        <v>94</v>
      </c>
      <c r="G38" s="42"/>
      <c r="H38" s="21"/>
    </row>
    <row r="39" spans="1:8" ht="47.25">
      <c r="A39" s="168">
        <v>28</v>
      </c>
      <c r="B39" s="57" t="s">
        <v>28</v>
      </c>
      <c r="C39" s="48">
        <f>'оценка натур показ'!B38</f>
        <v>104.83870967741935</v>
      </c>
      <c r="D39" s="49">
        <f>'оценка качеств показ'!C43</f>
        <v>100.96153846153847</v>
      </c>
      <c r="E39" s="146">
        <f t="shared" si="0"/>
        <v>102.9001240694789</v>
      </c>
      <c r="F39" s="42" t="s">
        <v>94</v>
      </c>
      <c r="G39" s="42"/>
      <c r="H39" s="21"/>
    </row>
    <row r="40" spans="1:8" ht="47.25">
      <c r="A40" s="168">
        <v>29</v>
      </c>
      <c r="B40" s="57" t="s">
        <v>1</v>
      </c>
      <c r="C40" s="48">
        <f>'оценка натур показ'!B39</f>
        <v>131.2962962962963</v>
      </c>
      <c r="D40" s="49">
        <f>'оценка качеств показ'!C44</f>
        <v>109.82222222222222</v>
      </c>
      <c r="E40" s="146">
        <f t="shared" si="0"/>
        <v>120.55925925925926</v>
      </c>
      <c r="F40" s="42" t="s">
        <v>94</v>
      </c>
      <c r="G40" s="42"/>
      <c r="H40" s="21"/>
    </row>
    <row r="41" spans="1:8" ht="15.75">
      <c r="A41" s="181"/>
      <c r="B41" s="157"/>
      <c r="C41" s="158"/>
      <c r="D41" s="159"/>
      <c r="E41" s="160"/>
      <c r="F41" s="161"/>
      <c r="G41" s="161"/>
      <c r="H41" s="162"/>
    </row>
    <row r="42" spans="1:8" ht="29.25" customHeight="1">
      <c r="A42" s="193"/>
      <c r="B42" s="193"/>
      <c r="C42" s="193"/>
      <c r="D42" s="193"/>
      <c r="E42" s="193"/>
      <c r="F42" s="156"/>
      <c r="G42" s="156"/>
      <c r="H42" s="39"/>
    </row>
    <row r="43" spans="1:8" ht="15.75">
      <c r="A43" s="182"/>
      <c r="B43" s="173"/>
      <c r="C43" s="150"/>
      <c r="D43" s="150"/>
      <c r="E43" s="150"/>
      <c r="F43" s="31"/>
      <c r="G43" s="31"/>
      <c r="H43" s="31"/>
    </row>
    <row r="44" spans="1:8" ht="15.75">
      <c r="A44" s="178"/>
      <c r="B44" s="29"/>
      <c r="C44" s="31"/>
      <c r="D44" s="147"/>
      <c r="E44" s="31"/>
      <c r="F44" s="31"/>
      <c r="G44" s="31"/>
      <c r="H44" s="31"/>
    </row>
  </sheetData>
  <sheetProtection/>
  <mergeCells count="130">
    <mergeCell ref="A4:H4"/>
    <mergeCell ref="A42:E4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FY2:FZ2"/>
    <mergeCell ref="GA2:GB2"/>
    <mergeCell ref="GC2:GD2"/>
    <mergeCell ref="GE2:GF2"/>
    <mergeCell ref="GG2:GH2"/>
    <mergeCell ref="GI2:GJ2"/>
    <mergeCell ref="GK2:GL2"/>
    <mergeCell ref="GM2:GN2"/>
    <mergeCell ref="GO2:GP2"/>
    <mergeCell ref="GQ2:GR2"/>
    <mergeCell ref="GS2:GT2"/>
    <mergeCell ref="GU2:GV2"/>
    <mergeCell ref="GW2:GX2"/>
    <mergeCell ref="GY2:GZ2"/>
    <mergeCell ref="HA2:HB2"/>
    <mergeCell ref="HC2:HD2"/>
    <mergeCell ref="HE2:HF2"/>
    <mergeCell ref="HG2:HH2"/>
    <mergeCell ref="HI2:HJ2"/>
    <mergeCell ref="HK2:HL2"/>
    <mergeCell ref="HM2:HN2"/>
    <mergeCell ref="HO2:HP2"/>
    <mergeCell ref="A2:B2"/>
    <mergeCell ref="C2:D2"/>
    <mergeCell ref="IC2:ID2"/>
    <mergeCell ref="IE2:IF2"/>
    <mergeCell ref="IG2:IH2"/>
    <mergeCell ref="II2:IJ2"/>
    <mergeCell ref="HQ2:HR2"/>
    <mergeCell ref="HS2:HT2"/>
    <mergeCell ref="HU2:HV2"/>
    <mergeCell ref="HW2:HX2"/>
    <mergeCell ref="G1:H1"/>
    <mergeCell ref="F2:H2"/>
    <mergeCell ref="IO2:IP2"/>
    <mergeCell ref="IQ2:IR2"/>
    <mergeCell ref="IS2:IT2"/>
    <mergeCell ref="IU2:IV2"/>
    <mergeCell ref="IK2:IL2"/>
    <mergeCell ref="IM2:IN2"/>
    <mergeCell ref="HY2:HZ2"/>
    <mergeCell ref="IA2:IB2"/>
  </mergeCells>
  <printOptions/>
  <pageMargins left="0.9448818897637796" right="0.35433070866141736" top="0.3937007874015748" bottom="0.1968503937007874" header="0.5118110236220472" footer="0.5118110236220472"/>
  <pageSetup fitToHeight="2" fitToWidth="1" horizontalDpi="600" verticalDpi="600" orientation="portrait" paperSize="9" scale="61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68" zoomScaleNormal="68" zoomScalePageLayoutView="0" workbookViewId="0" topLeftCell="A25">
      <selection activeCell="E8" sqref="E8"/>
    </sheetView>
  </sheetViews>
  <sheetFormatPr defaultColWidth="9.00390625" defaultRowHeight="12.75"/>
  <cols>
    <col min="1" max="1" width="5.875" style="0" customWidth="1"/>
    <col min="2" max="2" width="55.00390625" style="0" customWidth="1"/>
    <col min="3" max="3" width="14.375" style="0" customWidth="1"/>
    <col min="4" max="4" width="19.00390625" style="0" customWidth="1"/>
    <col min="5" max="5" width="18.75390625" style="0" customWidth="1"/>
    <col min="6" max="6" width="13.375" style="0" customWidth="1"/>
  </cols>
  <sheetData>
    <row r="1" spans="1:6" ht="15.75">
      <c r="A1" s="65"/>
      <c r="B1" s="65"/>
      <c r="C1" s="65"/>
      <c r="D1" s="65"/>
      <c r="E1" s="194" t="s">
        <v>229</v>
      </c>
      <c r="F1" s="194"/>
    </row>
    <row r="2" spans="1:6" ht="58.5" customHeight="1">
      <c r="A2" s="65"/>
      <c r="B2" s="65"/>
      <c r="C2" s="65"/>
      <c r="D2" s="65"/>
      <c r="E2" s="191" t="s">
        <v>238</v>
      </c>
      <c r="F2" s="191"/>
    </row>
    <row r="3" spans="1:6" ht="15.75">
      <c r="A3" s="65"/>
      <c r="B3" s="65"/>
      <c r="C3" s="65"/>
      <c r="D3" s="65"/>
      <c r="E3" s="177"/>
      <c r="F3" s="177"/>
    </row>
    <row r="4" spans="1:6" ht="37.5" customHeight="1">
      <c r="A4" s="65"/>
      <c r="B4" s="195" t="s">
        <v>236</v>
      </c>
      <c r="C4" s="195"/>
      <c r="D4" s="195"/>
      <c r="E4" s="195"/>
      <c r="F4" s="195"/>
    </row>
    <row r="5" spans="1:6" ht="15.75">
      <c r="A5" s="65"/>
      <c r="B5" s="66"/>
      <c r="C5" s="66"/>
      <c r="D5" s="66"/>
      <c r="E5" s="66"/>
      <c r="F5" s="166" t="s">
        <v>211</v>
      </c>
    </row>
    <row r="6" spans="1:6" ht="12.75">
      <c r="A6" s="196" t="s">
        <v>212</v>
      </c>
      <c r="B6" s="197" t="s">
        <v>167</v>
      </c>
      <c r="C6" s="198" t="s">
        <v>213</v>
      </c>
      <c r="D6" s="198" t="s">
        <v>239</v>
      </c>
      <c r="E6" s="198" t="s">
        <v>240</v>
      </c>
      <c r="F6" s="198" t="s">
        <v>214</v>
      </c>
    </row>
    <row r="7" spans="1:6" ht="19.5" customHeight="1">
      <c r="A7" s="196"/>
      <c r="B7" s="197"/>
      <c r="C7" s="198"/>
      <c r="D7" s="198"/>
      <c r="E7" s="198"/>
      <c r="F7" s="198"/>
    </row>
    <row r="8" spans="1:6" ht="15.75">
      <c r="A8" s="151"/>
      <c r="B8" s="153" t="s">
        <v>208</v>
      </c>
      <c r="C8" s="154"/>
      <c r="D8" s="154"/>
      <c r="E8" s="154"/>
      <c r="F8" s="154"/>
    </row>
    <row r="9" spans="1:6" ht="33.75" customHeight="1">
      <c r="A9" s="153">
        <v>1</v>
      </c>
      <c r="B9" s="26" t="s">
        <v>2</v>
      </c>
      <c r="C9" s="67">
        <v>0</v>
      </c>
      <c r="D9" s="68">
        <v>9598779</v>
      </c>
      <c r="E9" s="68">
        <f>SUM(C9+D9-F9)</f>
        <v>9598779</v>
      </c>
      <c r="F9" s="69">
        <v>0</v>
      </c>
    </row>
    <row r="10" spans="1:6" ht="33.75" customHeight="1">
      <c r="A10" s="153">
        <v>2</v>
      </c>
      <c r="B10" s="26" t="s">
        <v>3</v>
      </c>
      <c r="C10" s="67">
        <v>0</v>
      </c>
      <c r="D10" s="68">
        <v>9242051.8</v>
      </c>
      <c r="E10" s="68">
        <f aca="true" t="shared" si="0" ref="E10:E41">SUM(C10+D10-F10)</f>
        <v>9242051.8</v>
      </c>
      <c r="F10" s="69">
        <v>0</v>
      </c>
    </row>
    <row r="11" spans="1:6" ht="54" customHeight="1">
      <c r="A11" s="153">
        <v>3</v>
      </c>
      <c r="B11" s="26" t="s">
        <v>78</v>
      </c>
      <c r="C11" s="67">
        <v>415.3</v>
      </c>
      <c r="D11" s="68">
        <v>3428824</v>
      </c>
      <c r="E11" s="68">
        <f>SUM(C11+D11-F11)</f>
        <v>3429117.5999999996</v>
      </c>
      <c r="F11" s="69">
        <f>15098.58-14976.88</f>
        <v>121.70000000000073</v>
      </c>
    </row>
    <row r="12" spans="1:6" ht="33.75" customHeight="1">
      <c r="A12" s="153">
        <v>4</v>
      </c>
      <c r="B12" s="26" t="s">
        <v>4</v>
      </c>
      <c r="C12" s="67">
        <v>0</v>
      </c>
      <c r="D12" s="68">
        <v>604647</v>
      </c>
      <c r="E12" s="68">
        <f t="shared" si="0"/>
        <v>604647</v>
      </c>
      <c r="F12" s="69">
        <v>0</v>
      </c>
    </row>
    <row r="13" spans="1:6" ht="20.25" customHeight="1">
      <c r="A13" s="153"/>
      <c r="B13" s="1" t="s">
        <v>91</v>
      </c>
      <c r="C13" s="68"/>
      <c r="D13" s="68"/>
      <c r="E13" s="68"/>
      <c r="F13" s="69"/>
    </row>
    <row r="14" spans="1:6" ht="33.75" customHeight="1">
      <c r="A14" s="153">
        <v>5</v>
      </c>
      <c r="B14" s="26" t="s">
        <v>5</v>
      </c>
      <c r="C14" s="70">
        <v>0</v>
      </c>
      <c r="D14" s="69">
        <v>33978868</v>
      </c>
      <c r="E14" s="68">
        <f t="shared" si="0"/>
        <v>33896912.93</v>
      </c>
      <c r="F14" s="69">
        <v>81955.07</v>
      </c>
    </row>
    <row r="15" spans="1:6" ht="33.75" customHeight="1">
      <c r="A15" s="153">
        <v>6</v>
      </c>
      <c r="B15" s="26" t="s">
        <v>6</v>
      </c>
      <c r="C15" s="70">
        <v>45520.93</v>
      </c>
      <c r="D15" s="69">
        <v>26575399</v>
      </c>
      <c r="E15" s="68">
        <f t="shared" si="0"/>
        <v>26618510.2</v>
      </c>
      <c r="F15" s="69">
        <v>2409.73</v>
      </c>
    </row>
    <row r="16" spans="1:6" ht="33.75" customHeight="1">
      <c r="A16" s="153">
        <v>7</v>
      </c>
      <c r="B16" s="26" t="s">
        <v>8</v>
      </c>
      <c r="C16" s="70">
        <v>0</v>
      </c>
      <c r="D16" s="69">
        <v>12223278</v>
      </c>
      <c r="E16" s="68">
        <f t="shared" si="0"/>
        <v>12174479.51</v>
      </c>
      <c r="F16" s="69">
        <v>48798.49</v>
      </c>
    </row>
    <row r="17" spans="1:6" ht="33.75" customHeight="1">
      <c r="A17" s="153">
        <v>8</v>
      </c>
      <c r="B17" s="26" t="s">
        <v>9</v>
      </c>
      <c r="C17" s="69">
        <v>6518.79</v>
      </c>
      <c r="D17" s="69">
        <v>9399431</v>
      </c>
      <c r="E17" s="68">
        <f t="shared" si="0"/>
        <v>9367366.1</v>
      </c>
      <c r="F17" s="69">
        <v>38583.69</v>
      </c>
    </row>
    <row r="18" spans="1:6" ht="33.75" customHeight="1">
      <c r="A18" s="153">
        <v>9</v>
      </c>
      <c r="B18" s="26" t="s">
        <v>10</v>
      </c>
      <c r="C18" s="69">
        <v>208032.85</v>
      </c>
      <c r="D18" s="69">
        <v>13474547</v>
      </c>
      <c r="E18" s="68">
        <f t="shared" si="0"/>
        <v>13668342.69</v>
      </c>
      <c r="F18" s="69">
        <f>28093.57-13856.41</f>
        <v>14237.16</v>
      </c>
    </row>
    <row r="19" spans="1:6" ht="33.75" customHeight="1">
      <c r="A19" s="153">
        <v>10</v>
      </c>
      <c r="B19" s="26" t="s">
        <v>11</v>
      </c>
      <c r="C19" s="69">
        <v>78434.18</v>
      </c>
      <c r="D19" s="69">
        <v>11492771</v>
      </c>
      <c r="E19" s="68">
        <f>SUM(C19+D19-F19)</f>
        <v>11334955.129999999</v>
      </c>
      <c r="F19" s="69">
        <v>236250.05</v>
      </c>
    </row>
    <row r="20" spans="1:6" ht="33.75" customHeight="1">
      <c r="A20" s="153">
        <v>11</v>
      </c>
      <c r="B20" s="26" t="s">
        <v>12</v>
      </c>
      <c r="C20" s="69">
        <v>0</v>
      </c>
      <c r="D20" s="69">
        <v>12134156</v>
      </c>
      <c r="E20" s="68">
        <f t="shared" si="0"/>
        <v>12129264.88</v>
      </c>
      <c r="F20" s="69">
        <f>7463.46-2572.34</f>
        <v>4891.12</v>
      </c>
    </row>
    <row r="21" spans="1:6" ht="33.75" customHeight="1">
      <c r="A21" s="153">
        <v>12</v>
      </c>
      <c r="B21" s="26" t="s">
        <v>13</v>
      </c>
      <c r="C21" s="69">
        <v>99560.32</v>
      </c>
      <c r="D21" s="69">
        <v>26854735</v>
      </c>
      <c r="E21" s="68">
        <f t="shared" si="0"/>
        <v>26917398.59</v>
      </c>
      <c r="F21" s="69">
        <v>36896.73</v>
      </c>
    </row>
    <row r="22" spans="1:6" ht="33.75" customHeight="1">
      <c r="A22" s="153">
        <v>13</v>
      </c>
      <c r="B22" s="26" t="s">
        <v>14</v>
      </c>
      <c r="C22" s="69">
        <v>72728.69</v>
      </c>
      <c r="D22" s="69">
        <v>12825481</v>
      </c>
      <c r="E22" s="68">
        <f t="shared" si="0"/>
        <v>12898209.69</v>
      </c>
      <c r="F22" s="69">
        <v>0</v>
      </c>
    </row>
    <row r="23" spans="1:6" ht="33.75" customHeight="1">
      <c r="A23" s="153">
        <v>14</v>
      </c>
      <c r="B23" s="26" t="s">
        <v>15</v>
      </c>
      <c r="C23" s="69">
        <v>16743.62</v>
      </c>
      <c r="D23" s="69">
        <v>11346973</v>
      </c>
      <c r="E23" s="68">
        <f t="shared" si="0"/>
        <v>11363707.68</v>
      </c>
      <c r="F23" s="69">
        <v>8.94</v>
      </c>
    </row>
    <row r="24" spans="1:6" ht="33.75" customHeight="1">
      <c r="A24" s="176">
        <v>15</v>
      </c>
      <c r="B24" s="26" t="s">
        <v>16</v>
      </c>
      <c r="C24" s="69">
        <v>56795.83</v>
      </c>
      <c r="D24" s="69">
        <v>5463288</v>
      </c>
      <c r="E24" s="68">
        <f t="shared" si="0"/>
        <v>5465690.97</v>
      </c>
      <c r="F24" s="69">
        <v>54392.86</v>
      </c>
    </row>
    <row r="25" spans="1:6" ht="22.5" customHeight="1">
      <c r="A25" s="4"/>
      <c r="B25" s="26" t="s">
        <v>92</v>
      </c>
      <c r="C25" s="68"/>
      <c r="D25" s="68"/>
      <c r="E25" s="68"/>
      <c r="F25" s="69"/>
    </row>
    <row r="26" spans="1:6" ht="52.5" customHeight="1">
      <c r="A26" s="153">
        <v>16</v>
      </c>
      <c r="B26" s="26" t="s">
        <v>0</v>
      </c>
      <c r="C26" s="69">
        <v>0</v>
      </c>
      <c r="D26" s="69">
        <v>6095664</v>
      </c>
      <c r="E26" s="68">
        <f t="shared" si="0"/>
        <v>6095663.42</v>
      </c>
      <c r="F26" s="69">
        <v>0.58</v>
      </c>
    </row>
    <row r="27" spans="1:6" ht="52.5" customHeight="1">
      <c r="A27" s="153">
        <v>17</v>
      </c>
      <c r="B27" s="26" t="s">
        <v>7</v>
      </c>
      <c r="C27" s="69">
        <v>9</v>
      </c>
      <c r="D27" s="69">
        <v>6534510.17</v>
      </c>
      <c r="E27" s="68">
        <f t="shared" si="0"/>
        <v>6534518.6</v>
      </c>
      <c r="F27" s="69">
        <v>0.57</v>
      </c>
    </row>
    <row r="28" spans="1:6" ht="18" customHeight="1">
      <c r="A28" s="4"/>
      <c r="B28" s="26" t="s">
        <v>93</v>
      </c>
      <c r="C28" s="69"/>
      <c r="D28" s="69"/>
      <c r="E28" s="68"/>
      <c r="F28" s="69"/>
    </row>
    <row r="29" spans="1:6" ht="33.75" customHeight="1">
      <c r="A29" s="153">
        <v>18</v>
      </c>
      <c r="B29" s="26" t="s">
        <v>17</v>
      </c>
      <c r="C29" s="69">
        <v>35592.19</v>
      </c>
      <c r="D29" s="69">
        <v>12009634.6</v>
      </c>
      <c r="E29" s="68">
        <f t="shared" si="0"/>
        <v>11955736.489999998</v>
      </c>
      <c r="F29" s="69">
        <f>116600.05-27109.75</f>
        <v>89490.3</v>
      </c>
    </row>
    <row r="30" spans="1:6" ht="33.75" customHeight="1">
      <c r="A30" s="153">
        <v>19</v>
      </c>
      <c r="B30" s="26" t="s">
        <v>18</v>
      </c>
      <c r="C30" s="69">
        <v>69056.91</v>
      </c>
      <c r="D30" s="69">
        <v>8323621</v>
      </c>
      <c r="E30" s="68">
        <f t="shared" si="0"/>
        <v>8381209.57</v>
      </c>
      <c r="F30" s="69">
        <f>72013.3-60544.96</f>
        <v>11468.340000000004</v>
      </c>
    </row>
    <row r="31" spans="1:6" ht="33.75" customHeight="1">
      <c r="A31" s="153">
        <v>20</v>
      </c>
      <c r="B31" s="26" t="s">
        <v>19</v>
      </c>
      <c r="C31" s="69">
        <v>0</v>
      </c>
      <c r="D31" s="69">
        <v>10513468</v>
      </c>
      <c r="E31" s="68">
        <f t="shared" si="0"/>
        <v>10459906.56</v>
      </c>
      <c r="F31" s="69">
        <f>83479.47-29918.03</f>
        <v>53561.44</v>
      </c>
    </row>
    <row r="32" spans="1:6" ht="33.75" customHeight="1">
      <c r="A32" s="153">
        <v>21</v>
      </c>
      <c r="B32" s="26" t="s">
        <v>20</v>
      </c>
      <c r="C32" s="69">
        <v>161971.68</v>
      </c>
      <c r="D32" s="69">
        <v>14891507.4</v>
      </c>
      <c r="E32" s="68">
        <f t="shared" si="0"/>
        <v>15003884.84</v>
      </c>
      <c r="F32" s="69">
        <f>87435.31-37841.07</f>
        <v>49594.24</v>
      </c>
    </row>
    <row r="33" spans="1:6" ht="33.75" customHeight="1">
      <c r="A33" s="153">
        <v>22</v>
      </c>
      <c r="B33" s="26" t="s">
        <v>21</v>
      </c>
      <c r="C33" s="69">
        <v>76.12</v>
      </c>
      <c r="D33" s="69">
        <v>3691324</v>
      </c>
      <c r="E33" s="68">
        <f t="shared" si="0"/>
        <v>3685170.13</v>
      </c>
      <c r="F33" s="69">
        <f>70033.47-63803.48</f>
        <v>6229.989999999998</v>
      </c>
    </row>
    <row r="34" spans="1:6" ht="33.75" customHeight="1">
      <c r="A34" s="153">
        <v>23</v>
      </c>
      <c r="B34" s="26" t="s">
        <v>22</v>
      </c>
      <c r="C34" s="69">
        <v>82889.97</v>
      </c>
      <c r="D34" s="69">
        <v>7401374</v>
      </c>
      <c r="E34" s="68">
        <f t="shared" si="0"/>
        <v>7476161.779999999</v>
      </c>
      <c r="F34" s="69">
        <f>87897.68-79795.49</f>
        <v>8102.189999999988</v>
      </c>
    </row>
    <row r="35" spans="1:6" ht="33.75" customHeight="1">
      <c r="A35" s="153">
        <v>24</v>
      </c>
      <c r="B35" s="26" t="s">
        <v>23</v>
      </c>
      <c r="C35" s="69">
        <v>74686.07</v>
      </c>
      <c r="D35" s="69">
        <v>2899150</v>
      </c>
      <c r="E35" s="68">
        <f t="shared" si="0"/>
        <v>2973836.07</v>
      </c>
      <c r="F35" s="69">
        <v>0</v>
      </c>
    </row>
    <row r="36" spans="1:6" ht="33.75" customHeight="1">
      <c r="A36" s="153">
        <v>25</v>
      </c>
      <c r="B36" s="26" t="s">
        <v>24</v>
      </c>
      <c r="C36" s="68">
        <v>56124.5</v>
      </c>
      <c r="D36" s="68">
        <v>1663136</v>
      </c>
      <c r="E36" s="68">
        <f t="shared" si="0"/>
        <v>1708631.33</v>
      </c>
      <c r="F36" s="69">
        <v>10629.17</v>
      </c>
    </row>
    <row r="37" spans="1:6" ht="33.75" customHeight="1">
      <c r="A37" s="153">
        <v>26</v>
      </c>
      <c r="B37" s="26" t="s">
        <v>25</v>
      </c>
      <c r="C37" s="69">
        <v>47225.85</v>
      </c>
      <c r="D37" s="69">
        <v>1754616</v>
      </c>
      <c r="E37" s="68">
        <f t="shared" si="0"/>
        <v>1799595.2000000002</v>
      </c>
      <c r="F37" s="69">
        <f>6902.98-4656.33</f>
        <v>2246.6499999999996</v>
      </c>
    </row>
    <row r="38" spans="1:6" ht="21" customHeight="1">
      <c r="A38" s="153"/>
      <c r="B38" s="26" t="s">
        <v>234</v>
      </c>
      <c r="C38" s="68"/>
      <c r="D38" s="68"/>
      <c r="E38" s="68"/>
      <c r="F38" s="68"/>
    </row>
    <row r="39" spans="1:6" ht="33.75" customHeight="1">
      <c r="A39" s="153">
        <v>27</v>
      </c>
      <c r="B39" s="26" t="s">
        <v>27</v>
      </c>
      <c r="C39" s="68">
        <v>0</v>
      </c>
      <c r="D39" s="68">
        <v>1785618.37</v>
      </c>
      <c r="E39" s="68">
        <f t="shared" si="0"/>
        <v>1785553.1800000002</v>
      </c>
      <c r="F39" s="69">
        <v>65.19</v>
      </c>
    </row>
    <row r="40" spans="1:6" ht="33.75" customHeight="1">
      <c r="A40" s="153">
        <v>28</v>
      </c>
      <c r="B40" s="26" t="s">
        <v>28</v>
      </c>
      <c r="C40" s="68">
        <v>5912.29</v>
      </c>
      <c r="D40" s="68">
        <v>936019.72</v>
      </c>
      <c r="E40" s="68">
        <f t="shared" si="0"/>
        <v>941372.13</v>
      </c>
      <c r="F40" s="69">
        <v>559.88</v>
      </c>
    </row>
    <row r="41" spans="1:6" ht="33.75" customHeight="1">
      <c r="A41" s="153">
        <v>29</v>
      </c>
      <c r="B41" s="26" t="s">
        <v>1</v>
      </c>
      <c r="C41" s="68">
        <v>0</v>
      </c>
      <c r="D41" s="68">
        <v>17046800</v>
      </c>
      <c r="E41" s="68">
        <f t="shared" si="0"/>
        <v>17046800</v>
      </c>
      <c r="F41" s="69">
        <v>0</v>
      </c>
    </row>
    <row r="42" spans="1:6" ht="24.75" customHeight="1">
      <c r="A42" s="153"/>
      <c r="B42" s="26" t="s">
        <v>235</v>
      </c>
      <c r="C42" s="67">
        <f>SUM(C9:C41)</f>
        <v>1118295.09</v>
      </c>
      <c r="D42" s="67">
        <f>SUM(D9:D41)</f>
        <v>294189672.06000006</v>
      </c>
      <c r="E42" s="67">
        <f>SUM(E9:E41)</f>
        <v>294557473.07</v>
      </c>
      <c r="F42" s="67">
        <f>SUM(F9:F41)</f>
        <v>750494.08</v>
      </c>
    </row>
    <row r="43" ht="15.75">
      <c r="A43" s="71"/>
    </row>
    <row r="44" ht="15.75">
      <c r="A44" s="71"/>
    </row>
  </sheetData>
  <sheetProtection/>
  <mergeCells count="9">
    <mergeCell ref="E1:F1"/>
    <mergeCell ref="E2:F2"/>
    <mergeCell ref="B4:F4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="71" zoomScaleNormal="64" zoomScaleSheetLayoutView="71" workbookViewId="0" topLeftCell="A1">
      <selection activeCell="M1" sqref="L1:O2"/>
    </sheetView>
  </sheetViews>
  <sheetFormatPr defaultColWidth="9.00390625" defaultRowHeight="12.75"/>
  <cols>
    <col min="1" max="1" width="51.00390625" style="29" customWidth="1"/>
    <col min="2" max="2" width="15.00390625" style="31" customWidth="1"/>
    <col min="3" max="3" width="12.00390625" style="31" customWidth="1"/>
    <col min="4" max="4" width="8.00390625" style="31" customWidth="1"/>
    <col min="5" max="5" width="7.875" style="31" customWidth="1"/>
    <col min="6" max="6" width="9.125" style="31" customWidth="1"/>
    <col min="7" max="7" width="13.875" style="31" customWidth="1"/>
    <col min="8" max="8" width="6.75390625" style="31" customWidth="1"/>
    <col min="9" max="9" width="8.00390625" style="31" customWidth="1"/>
    <col min="10" max="10" width="9.125" style="31" customWidth="1"/>
    <col min="11" max="11" width="12.75390625" style="31" customWidth="1"/>
    <col min="12" max="12" width="8.25390625" style="31" customWidth="1"/>
    <col min="13" max="13" width="8.00390625" style="31" customWidth="1"/>
    <col min="14" max="14" width="9.125" style="31" customWidth="1"/>
    <col min="15" max="15" width="12.625" style="31" customWidth="1"/>
    <col min="16" max="16" width="9.125" style="31" customWidth="1"/>
    <col min="17" max="17" width="9.00390625" style="31" customWidth="1"/>
    <col min="18" max="18" width="9.125" style="31" customWidth="1"/>
    <col min="19" max="19" width="12.125" style="31" customWidth="1"/>
    <col min="20" max="20" width="9.625" style="31" customWidth="1"/>
    <col min="21" max="21" width="10.375" style="31" customWidth="1"/>
    <col min="22" max="26" width="9.125" style="31" customWidth="1"/>
    <col min="27" max="27" width="12.875" style="31" customWidth="1"/>
    <col min="28" max="54" width="9.125" style="31" customWidth="1"/>
    <col min="55" max="55" width="10.00390625" style="31" customWidth="1"/>
    <col min="56" max="56" width="9.75390625" style="31" customWidth="1"/>
    <col min="57" max="69" width="9.125" style="31" customWidth="1"/>
    <col min="70" max="70" width="13.25390625" style="31" customWidth="1"/>
    <col min="71" max="99" width="9.125" style="31" customWidth="1"/>
    <col min="100" max="100" width="10.75390625" style="31" bestFit="1" customWidth="1"/>
    <col min="101" max="179" width="9.125" style="31" customWidth="1"/>
    <col min="180" max="182" width="9.125" style="53" customWidth="1"/>
    <col min="183" max="219" width="9.125" style="31" customWidth="1"/>
    <col min="220" max="222" width="9.125" style="38" customWidth="1"/>
    <col min="223" max="16384" width="9.125" style="31" customWidth="1"/>
  </cols>
  <sheetData>
    <row r="1" spans="1:183" ht="15.75">
      <c r="A1" s="102"/>
      <c r="B1" s="61"/>
      <c r="C1" s="61"/>
      <c r="D1" s="61"/>
      <c r="E1" s="61"/>
      <c r="F1" s="61"/>
      <c r="G1" s="61"/>
      <c r="H1" s="61"/>
      <c r="I1" s="61"/>
      <c r="J1" s="61"/>
      <c r="K1" s="61"/>
      <c r="L1" s="102"/>
      <c r="M1" s="102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FV1" s="38"/>
      <c r="FW1" s="38"/>
      <c r="FX1" s="38"/>
      <c r="FY1" s="38"/>
      <c r="FZ1" s="38"/>
      <c r="GA1" s="38"/>
    </row>
    <row r="2" spans="1:183" ht="48.75" customHeight="1">
      <c r="A2" s="102"/>
      <c r="B2" s="61"/>
      <c r="C2" s="61"/>
      <c r="D2" s="61"/>
      <c r="E2" s="61"/>
      <c r="F2" s="61"/>
      <c r="G2" s="61"/>
      <c r="H2" s="61"/>
      <c r="I2" s="61"/>
      <c r="J2" s="61"/>
      <c r="K2" s="61"/>
      <c r="L2" s="199"/>
      <c r="M2" s="199"/>
      <c r="N2" s="199"/>
      <c r="O2" s="19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FV2" s="38"/>
      <c r="FW2" s="38"/>
      <c r="FX2" s="38"/>
      <c r="FY2" s="38"/>
      <c r="FZ2" s="38"/>
      <c r="GA2" s="38"/>
    </row>
    <row r="3" spans="1:62" s="61" customFormat="1" ht="24" customHeight="1">
      <c r="A3" s="209" t="s">
        <v>230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BJ3" s="61">
        <v>5</v>
      </c>
    </row>
    <row r="4" spans="1:15" s="61" customFormat="1" ht="24" customHeight="1">
      <c r="A4" s="169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256" s="95" customFormat="1" ht="76.5">
      <c r="A5" s="170" t="s">
        <v>167</v>
      </c>
      <c r="B5" s="78" t="s">
        <v>75</v>
      </c>
      <c r="C5" s="78" t="s">
        <v>38</v>
      </c>
      <c r="D5" s="79" t="s">
        <v>30</v>
      </c>
      <c r="E5" s="79" t="s">
        <v>31</v>
      </c>
      <c r="F5" s="78" t="s">
        <v>32</v>
      </c>
      <c r="G5" s="78" t="s">
        <v>38</v>
      </c>
      <c r="H5" s="79" t="s">
        <v>30</v>
      </c>
      <c r="I5" s="93" t="s">
        <v>31</v>
      </c>
      <c r="J5" s="94" t="s">
        <v>32</v>
      </c>
      <c r="K5" s="94" t="s">
        <v>38</v>
      </c>
      <c r="L5" s="93" t="s">
        <v>30</v>
      </c>
      <c r="M5" s="93" t="s">
        <v>31</v>
      </c>
      <c r="N5" s="94" t="s">
        <v>32</v>
      </c>
      <c r="O5" s="94" t="s">
        <v>38</v>
      </c>
      <c r="P5" s="93" t="s">
        <v>30</v>
      </c>
      <c r="Q5" s="93" t="s">
        <v>31</v>
      </c>
      <c r="R5" s="94" t="s">
        <v>32</v>
      </c>
      <c r="S5" s="94" t="s">
        <v>38</v>
      </c>
      <c r="T5" s="93" t="s">
        <v>30</v>
      </c>
      <c r="U5" s="93" t="s">
        <v>31</v>
      </c>
      <c r="V5" s="94" t="s">
        <v>32</v>
      </c>
      <c r="W5" s="94" t="s">
        <v>38</v>
      </c>
      <c r="X5" s="93" t="s">
        <v>30</v>
      </c>
      <c r="Y5" s="93" t="s">
        <v>31</v>
      </c>
      <c r="Z5" s="94" t="s">
        <v>32</v>
      </c>
      <c r="AA5" s="94" t="s">
        <v>38</v>
      </c>
      <c r="AB5" s="93" t="s">
        <v>30</v>
      </c>
      <c r="AC5" s="93" t="s">
        <v>31</v>
      </c>
      <c r="AD5" s="94" t="s">
        <v>32</v>
      </c>
      <c r="AE5" s="94" t="s">
        <v>38</v>
      </c>
      <c r="AF5" s="93" t="s">
        <v>30</v>
      </c>
      <c r="AG5" s="93" t="s">
        <v>31</v>
      </c>
      <c r="AH5" s="94" t="s">
        <v>32</v>
      </c>
      <c r="AI5" s="94" t="s">
        <v>38</v>
      </c>
      <c r="AJ5" s="93" t="s">
        <v>30</v>
      </c>
      <c r="AK5" s="93" t="s">
        <v>31</v>
      </c>
      <c r="AL5" s="94" t="s">
        <v>32</v>
      </c>
      <c r="AM5" s="94" t="s">
        <v>38</v>
      </c>
      <c r="AN5" s="93" t="s">
        <v>30</v>
      </c>
      <c r="AO5" s="93" t="s">
        <v>31</v>
      </c>
      <c r="AP5" s="94" t="s">
        <v>32</v>
      </c>
      <c r="AQ5" s="94" t="s">
        <v>38</v>
      </c>
      <c r="AR5" s="93" t="s">
        <v>30</v>
      </c>
      <c r="AS5" s="93" t="s">
        <v>31</v>
      </c>
      <c r="AT5" s="94" t="s">
        <v>32</v>
      </c>
      <c r="AU5" s="94" t="s">
        <v>38</v>
      </c>
      <c r="AV5" s="93" t="s">
        <v>30</v>
      </c>
      <c r="AW5" s="93" t="s">
        <v>31</v>
      </c>
      <c r="AX5" s="94" t="s">
        <v>32</v>
      </c>
      <c r="AY5" s="94" t="s">
        <v>38</v>
      </c>
      <c r="AZ5" s="93" t="s">
        <v>30</v>
      </c>
      <c r="BA5" s="93" t="s">
        <v>31</v>
      </c>
      <c r="BB5" s="94" t="s">
        <v>32</v>
      </c>
      <c r="BC5" s="94" t="s">
        <v>38</v>
      </c>
      <c r="BD5" s="93" t="s">
        <v>30</v>
      </c>
      <c r="BE5" s="93" t="s">
        <v>31</v>
      </c>
      <c r="BF5" s="94" t="s">
        <v>32</v>
      </c>
      <c r="BG5" s="94" t="s">
        <v>38</v>
      </c>
      <c r="BH5" s="93" t="s">
        <v>30</v>
      </c>
      <c r="BI5" s="93" t="s">
        <v>31</v>
      </c>
      <c r="BJ5" s="94" t="s">
        <v>32</v>
      </c>
      <c r="BK5" s="94" t="s">
        <v>38</v>
      </c>
      <c r="BL5" s="93" t="s">
        <v>30</v>
      </c>
      <c r="BM5" s="93" t="s">
        <v>31</v>
      </c>
      <c r="BN5" s="94" t="s">
        <v>32</v>
      </c>
      <c r="BO5" s="94" t="s">
        <v>38</v>
      </c>
      <c r="BP5" s="93" t="s">
        <v>30</v>
      </c>
      <c r="BQ5" s="93" t="s">
        <v>31</v>
      </c>
      <c r="BR5" s="94" t="s">
        <v>32</v>
      </c>
      <c r="BS5" s="94" t="s">
        <v>38</v>
      </c>
      <c r="BT5" s="93" t="s">
        <v>30</v>
      </c>
      <c r="BU5" s="93" t="s">
        <v>31</v>
      </c>
      <c r="BV5" s="94" t="s">
        <v>32</v>
      </c>
      <c r="BW5" s="94" t="s">
        <v>38</v>
      </c>
      <c r="BX5" s="93" t="s">
        <v>30</v>
      </c>
      <c r="BY5" s="93" t="s">
        <v>31</v>
      </c>
      <c r="BZ5" s="94" t="s">
        <v>32</v>
      </c>
      <c r="CA5" s="94" t="s">
        <v>38</v>
      </c>
      <c r="CB5" s="93" t="s">
        <v>30</v>
      </c>
      <c r="CC5" s="93" t="s">
        <v>31</v>
      </c>
      <c r="CD5" s="94" t="s">
        <v>32</v>
      </c>
      <c r="CE5" s="94" t="s">
        <v>38</v>
      </c>
      <c r="CF5" s="93" t="s">
        <v>30</v>
      </c>
      <c r="CG5" s="93" t="s">
        <v>31</v>
      </c>
      <c r="CH5" s="94" t="s">
        <v>32</v>
      </c>
      <c r="CI5" s="94" t="s">
        <v>38</v>
      </c>
      <c r="CJ5" s="93" t="s">
        <v>30</v>
      </c>
      <c r="CK5" s="93" t="s">
        <v>31</v>
      </c>
      <c r="CL5" s="94" t="s">
        <v>32</v>
      </c>
      <c r="CM5" s="94" t="s">
        <v>38</v>
      </c>
      <c r="CN5" s="93" t="s">
        <v>30</v>
      </c>
      <c r="CO5" s="93" t="s">
        <v>31</v>
      </c>
      <c r="CP5" s="94" t="s">
        <v>32</v>
      </c>
      <c r="CQ5" s="94" t="s">
        <v>38</v>
      </c>
      <c r="CR5" s="93" t="s">
        <v>30</v>
      </c>
      <c r="CS5" s="93" t="s">
        <v>31</v>
      </c>
      <c r="CT5" s="94" t="s">
        <v>32</v>
      </c>
      <c r="CU5" s="94" t="s">
        <v>38</v>
      </c>
      <c r="CV5" s="93" t="s">
        <v>30</v>
      </c>
      <c r="CW5" s="93" t="s">
        <v>31</v>
      </c>
      <c r="CX5" s="94" t="s">
        <v>32</v>
      </c>
      <c r="CY5" s="94" t="s">
        <v>38</v>
      </c>
      <c r="CZ5" s="93" t="s">
        <v>30</v>
      </c>
      <c r="DA5" s="93" t="s">
        <v>31</v>
      </c>
      <c r="DB5" s="94" t="s">
        <v>32</v>
      </c>
      <c r="DC5" s="94" t="s">
        <v>38</v>
      </c>
      <c r="DD5" s="93" t="s">
        <v>30</v>
      </c>
      <c r="DE5" s="93" t="s">
        <v>31</v>
      </c>
      <c r="DF5" s="94" t="s">
        <v>32</v>
      </c>
      <c r="DG5" s="94" t="s">
        <v>38</v>
      </c>
      <c r="DH5" s="93" t="s">
        <v>30</v>
      </c>
      <c r="DI5" s="93" t="s">
        <v>31</v>
      </c>
      <c r="DJ5" s="94" t="s">
        <v>32</v>
      </c>
      <c r="DK5" s="94" t="s">
        <v>38</v>
      </c>
      <c r="DL5" s="93" t="s">
        <v>30</v>
      </c>
      <c r="DM5" s="93" t="s">
        <v>31</v>
      </c>
      <c r="DN5" s="94" t="s">
        <v>32</v>
      </c>
      <c r="DO5" s="94" t="s">
        <v>38</v>
      </c>
      <c r="DP5" s="93" t="s">
        <v>30</v>
      </c>
      <c r="DQ5" s="93" t="s">
        <v>31</v>
      </c>
      <c r="DR5" s="94" t="s">
        <v>32</v>
      </c>
      <c r="DS5" s="94" t="s">
        <v>38</v>
      </c>
      <c r="DT5" s="93" t="s">
        <v>30</v>
      </c>
      <c r="DU5" s="93" t="s">
        <v>31</v>
      </c>
      <c r="DV5" s="94" t="s">
        <v>32</v>
      </c>
      <c r="DW5" s="94" t="s">
        <v>38</v>
      </c>
      <c r="DX5" s="93" t="s">
        <v>30</v>
      </c>
      <c r="DY5" s="93" t="s">
        <v>31</v>
      </c>
      <c r="DZ5" s="94" t="s">
        <v>32</v>
      </c>
      <c r="EA5" s="94" t="s">
        <v>38</v>
      </c>
      <c r="EB5" s="93" t="s">
        <v>30</v>
      </c>
      <c r="EC5" s="93" t="s">
        <v>31</v>
      </c>
      <c r="ED5" s="94" t="s">
        <v>32</v>
      </c>
      <c r="EE5" s="94" t="s">
        <v>38</v>
      </c>
      <c r="EF5" s="93" t="s">
        <v>30</v>
      </c>
      <c r="EG5" s="93" t="s">
        <v>31</v>
      </c>
      <c r="EH5" s="94" t="s">
        <v>32</v>
      </c>
      <c r="EI5" s="94" t="s">
        <v>38</v>
      </c>
      <c r="EJ5" s="93" t="s">
        <v>30</v>
      </c>
      <c r="EK5" s="93" t="s">
        <v>31</v>
      </c>
      <c r="EL5" s="94" t="s">
        <v>32</v>
      </c>
      <c r="EM5" s="94" t="s">
        <v>38</v>
      </c>
      <c r="EN5" s="93" t="s">
        <v>30</v>
      </c>
      <c r="EO5" s="93" t="s">
        <v>31</v>
      </c>
      <c r="EP5" s="94" t="s">
        <v>32</v>
      </c>
      <c r="EQ5" s="94" t="s">
        <v>38</v>
      </c>
      <c r="ER5" s="93" t="s">
        <v>30</v>
      </c>
      <c r="ES5" s="93" t="s">
        <v>31</v>
      </c>
      <c r="ET5" s="94" t="s">
        <v>32</v>
      </c>
      <c r="EU5" s="94" t="s">
        <v>38</v>
      </c>
      <c r="EV5" s="93" t="s">
        <v>30</v>
      </c>
      <c r="EW5" s="93" t="s">
        <v>31</v>
      </c>
      <c r="EX5" s="94" t="s">
        <v>32</v>
      </c>
      <c r="EY5" s="94" t="s">
        <v>38</v>
      </c>
      <c r="EZ5" s="93" t="s">
        <v>30</v>
      </c>
      <c r="FA5" s="93" t="s">
        <v>31</v>
      </c>
      <c r="FB5" s="94" t="s">
        <v>32</v>
      </c>
      <c r="FC5" s="94" t="s">
        <v>38</v>
      </c>
      <c r="FD5" s="93" t="s">
        <v>30</v>
      </c>
      <c r="FE5" s="93" t="s">
        <v>31</v>
      </c>
      <c r="FF5" s="94" t="s">
        <v>32</v>
      </c>
      <c r="FG5" s="94" t="s">
        <v>38</v>
      </c>
      <c r="FH5" s="93" t="s">
        <v>30</v>
      </c>
      <c r="FI5" s="93" t="s">
        <v>31</v>
      </c>
      <c r="FJ5" s="94" t="s">
        <v>32</v>
      </c>
      <c r="FK5" s="94" t="s">
        <v>38</v>
      </c>
      <c r="FL5" s="93" t="s">
        <v>30</v>
      </c>
      <c r="FM5" s="93" t="s">
        <v>31</v>
      </c>
      <c r="FN5" s="94" t="s">
        <v>32</v>
      </c>
      <c r="FO5" s="94" t="s">
        <v>38</v>
      </c>
      <c r="FP5" s="93" t="s">
        <v>30</v>
      </c>
      <c r="FQ5" s="93" t="s">
        <v>31</v>
      </c>
      <c r="FR5" s="94" t="s">
        <v>32</v>
      </c>
      <c r="FS5" s="94" t="s">
        <v>38</v>
      </c>
      <c r="FT5" s="93" t="s">
        <v>30</v>
      </c>
      <c r="FU5" s="93" t="s">
        <v>31</v>
      </c>
      <c r="FV5" s="94" t="s">
        <v>32</v>
      </c>
      <c r="FW5" s="94" t="s">
        <v>38</v>
      </c>
      <c r="FX5" s="93" t="s">
        <v>30</v>
      </c>
      <c r="FY5" s="93" t="s">
        <v>31</v>
      </c>
      <c r="FZ5" s="94" t="s">
        <v>32</v>
      </c>
      <c r="GA5" s="94" t="s">
        <v>38</v>
      </c>
      <c r="GB5" s="93" t="s">
        <v>30</v>
      </c>
      <c r="GC5" s="93" t="s">
        <v>31</v>
      </c>
      <c r="GD5" s="94" t="s">
        <v>32</v>
      </c>
      <c r="GE5" s="94" t="s">
        <v>38</v>
      </c>
      <c r="GF5" s="93" t="s">
        <v>30</v>
      </c>
      <c r="GG5" s="93" t="s">
        <v>31</v>
      </c>
      <c r="GH5" s="94" t="s">
        <v>32</v>
      </c>
      <c r="GI5" s="94" t="s">
        <v>38</v>
      </c>
      <c r="GJ5" s="93" t="s">
        <v>30</v>
      </c>
      <c r="GK5" s="93" t="s">
        <v>31</v>
      </c>
      <c r="GL5" s="94" t="s">
        <v>32</v>
      </c>
      <c r="GM5" s="94" t="s">
        <v>38</v>
      </c>
      <c r="GN5" s="93" t="s">
        <v>30</v>
      </c>
      <c r="GO5" s="93" t="s">
        <v>31</v>
      </c>
      <c r="GP5" s="94" t="s">
        <v>32</v>
      </c>
      <c r="GQ5" s="94" t="s">
        <v>38</v>
      </c>
      <c r="GR5" s="93" t="s">
        <v>30</v>
      </c>
      <c r="GS5" s="93" t="s">
        <v>31</v>
      </c>
      <c r="GT5" s="94" t="s">
        <v>32</v>
      </c>
      <c r="GU5" s="94" t="s">
        <v>38</v>
      </c>
      <c r="GV5" s="93" t="s">
        <v>30</v>
      </c>
      <c r="GW5" s="93" t="s">
        <v>31</v>
      </c>
      <c r="GX5" s="94" t="s">
        <v>32</v>
      </c>
      <c r="GY5" s="94" t="s">
        <v>38</v>
      </c>
      <c r="GZ5" s="93" t="s">
        <v>30</v>
      </c>
      <c r="HA5" s="93" t="s">
        <v>31</v>
      </c>
      <c r="HB5" s="94" t="s">
        <v>32</v>
      </c>
      <c r="HC5" s="94" t="s">
        <v>38</v>
      </c>
      <c r="HD5" s="93" t="s">
        <v>30</v>
      </c>
      <c r="HE5" s="93" t="s">
        <v>31</v>
      </c>
      <c r="HF5" s="94" t="s">
        <v>32</v>
      </c>
      <c r="HG5" s="94" t="s">
        <v>38</v>
      </c>
      <c r="HH5" s="93" t="s">
        <v>30</v>
      </c>
      <c r="HI5" s="93" t="s">
        <v>31</v>
      </c>
      <c r="HJ5" s="94" t="s">
        <v>32</v>
      </c>
      <c r="HK5" s="94" t="s">
        <v>38</v>
      </c>
      <c r="HL5" s="93" t="s">
        <v>30</v>
      </c>
      <c r="HM5" s="93" t="s">
        <v>31</v>
      </c>
      <c r="HN5" s="94" t="s">
        <v>32</v>
      </c>
      <c r="HO5" s="94" t="s">
        <v>38</v>
      </c>
      <c r="HP5" s="93" t="s">
        <v>30</v>
      </c>
      <c r="HQ5" s="93" t="s">
        <v>31</v>
      </c>
      <c r="HR5" s="94" t="s">
        <v>32</v>
      </c>
      <c r="HS5" s="94" t="s">
        <v>38</v>
      </c>
      <c r="HT5" s="93" t="s">
        <v>30</v>
      </c>
      <c r="HU5" s="93" t="s">
        <v>31</v>
      </c>
      <c r="HV5" s="94" t="s">
        <v>32</v>
      </c>
      <c r="HW5" s="94" t="s">
        <v>38</v>
      </c>
      <c r="HX5" s="93" t="s">
        <v>30</v>
      </c>
      <c r="HY5" s="93" t="s">
        <v>31</v>
      </c>
      <c r="HZ5" s="94" t="s">
        <v>32</v>
      </c>
      <c r="IA5" s="94" t="s">
        <v>38</v>
      </c>
      <c r="IB5" s="93" t="s">
        <v>30</v>
      </c>
      <c r="IC5" s="93" t="s">
        <v>31</v>
      </c>
      <c r="ID5" s="94" t="s">
        <v>32</v>
      </c>
      <c r="IE5" s="94" t="s">
        <v>38</v>
      </c>
      <c r="IF5" s="93" t="s">
        <v>30</v>
      </c>
      <c r="IG5" s="93" t="s">
        <v>31</v>
      </c>
      <c r="IH5" s="94" t="s">
        <v>32</v>
      </c>
      <c r="II5" s="94" t="s">
        <v>38</v>
      </c>
      <c r="IJ5" s="93" t="s">
        <v>30</v>
      </c>
      <c r="IK5" s="93" t="s">
        <v>31</v>
      </c>
      <c r="IL5" s="94" t="s">
        <v>32</v>
      </c>
      <c r="IM5" s="94" t="s">
        <v>38</v>
      </c>
      <c r="IN5" s="93" t="s">
        <v>30</v>
      </c>
      <c r="IO5" s="93" t="s">
        <v>31</v>
      </c>
      <c r="IP5" s="94" t="s">
        <v>32</v>
      </c>
      <c r="IQ5" s="94" t="s">
        <v>38</v>
      </c>
      <c r="IR5" s="93" t="s">
        <v>30</v>
      </c>
      <c r="IS5" s="93" t="s">
        <v>31</v>
      </c>
      <c r="IT5" s="94" t="s">
        <v>32</v>
      </c>
      <c r="IU5" s="94" t="s">
        <v>38</v>
      </c>
      <c r="IV5" s="94" t="s">
        <v>32</v>
      </c>
    </row>
    <row r="6" spans="1:34" s="61" customFormat="1" ht="18.75">
      <c r="A6" s="57" t="s">
        <v>91</v>
      </c>
      <c r="B6" s="81"/>
      <c r="C6" s="8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256" s="61" customFormat="1" ht="53.25" customHeight="1">
      <c r="A7" s="57" t="s">
        <v>127</v>
      </c>
      <c r="B7" s="82">
        <f>(F7+J7+N7+R7+V7+Z7+AD7+AH7+AL7+AP7+AT7+AX7+BB7+BF7+BJ7+BN7+BR7+BV7+BZ7+CD7+CH7+CL7+CP7+CT7+CX7+DB7+DF7+DJ7+DN7+DR7+DV7+DZ7+ED7+EH7+EL7+EP7+ET7+EX7+FB7+FF7+FJ7+FN7+FR7+FV7+FZ7+GD7+GH7+GL7+GP7+GT7+GX7+HB7+HF7+HJ7+HN7+HR7+HV7+HZ7+ID7+IH7+IL7+IP7+IT7++IV7)/64</f>
        <v>100.48271715919745</v>
      </c>
      <c r="C7" s="208" t="s">
        <v>216</v>
      </c>
      <c r="D7" s="58">
        <v>244</v>
      </c>
      <c r="E7" s="58">
        <v>234</v>
      </c>
      <c r="F7" s="59">
        <f>E7/D7*100</f>
        <v>95.90163934426229</v>
      </c>
      <c r="G7" s="200" t="s">
        <v>100</v>
      </c>
      <c r="H7" s="58">
        <v>62</v>
      </c>
      <c r="I7" s="58">
        <v>62</v>
      </c>
      <c r="J7" s="59">
        <f>I7/H7*100</f>
        <v>100</v>
      </c>
      <c r="K7" s="215" t="s">
        <v>101</v>
      </c>
      <c r="L7" s="58">
        <v>3345</v>
      </c>
      <c r="M7" s="58">
        <v>3345</v>
      </c>
      <c r="N7" s="59">
        <v>100</v>
      </c>
      <c r="O7" s="200" t="s">
        <v>102</v>
      </c>
      <c r="P7" s="58">
        <v>3345</v>
      </c>
      <c r="Q7" s="58">
        <v>3345</v>
      </c>
      <c r="R7" s="59">
        <v>100</v>
      </c>
      <c r="S7" s="210" t="s">
        <v>103</v>
      </c>
      <c r="T7" s="59">
        <v>3345</v>
      </c>
      <c r="U7" s="59">
        <v>3345</v>
      </c>
      <c r="V7" s="59">
        <v>100</v>
      </c>
      <c r="W7" s="210" t="s">
        <v>104</v>
      </c>
      <c r="X7" s="59">
        <v>2431</v>
      </c>
      <c r="Y7" s="59">
        <v>3073</v>
      </c>
      <c r="Z7" s="59">
        <v>100</v>
      </c>
      <c r="AA7" s="200" t="s">
        <v>105</v>
      </c>
      <c r="AB7" s="58">
        <v>62</v>
      </c>
      <c r="AC7" s="58">
        <v>62</v>
      </c>
      <c r="AD7" s="59">
        <v>100</v>
      </c>
      <c r="AE7" s="200" t="s">
        <v>106</v>
      </c>
      <c r="AF7" s="58">
        <v>62</v>
      </c>
      <c r="AG7" s="58">
        <v>62</v>
      </c>
      <c r="AH7" s="59">
        <v>100</v>
      </c>
      <c r="AI7" s="200" t="s">
        <v>107</v>
      </c>
      <c r="AJ7" s="58">
        <v>0</v>
      </c>
      <c r="AK7" s="58">
        <v>0</v>
      </c>
      <c r="AL7" s="59">
        <v>100</v>
      </c>
      <c r="AM7" s="200" t="s">
        <v>108</v>
      </c>
      <c r="AN7" s="58">
        <v>0</v>
      </c>
      <c r="AO7" s="58">
        <v>0</v>
      </c>
      <c r="AP7" s="59">
        <v>100</v>
      </c>
      <c r="AQ7" s="200" t="s">
        <v>126</v>
      </c>
      <c r="AR7" s="58">
        <v>248</v>
      </c>
      <c r="AS7" s="58">
        <v>248</v>
      </c>
      <c r="AT7" s="59">
        <f>AS7/AR7*100</f>
        <v>100</v>
      </c>
      <c r="AU7" s="200" t="s">
        <v>109</v>
      </c>
      <c r="AV7" s="58">
        <v>46</v>
      </c>
      <c r="AW7" s="58">
        <v>46</v>
      </c>
      <c r="AX7" s="59">
        <f>AW7/AV7*100</f>
        <v>100</v>
      </c>
      <c r="AY7" s="200" t="s">
        <v>101</v>
      </c>
      <c r="AZ7" s="58">
        <v>5984</v>
      </c>
      <c r="BA7" s="58">
        <v>5984</v>
      </c>
      <c r="BB7" s="59">
        <f>BA7/AZ7*100</f>
        <v>100</v>
      </c>
      <c r="BC7" s="200" t="s">
        <v>110</v>
      </c>
      <c r="BD7" s="58">
        <v>5984</v>
      </c>
      <c r="BE7" s="58">
        <v>5984</v>
      </c>
      <c r="BF7" s="59">
        <f>BE7/BD7*100</f>
        <v>100</v>
      </c>
      <c r="BG7" s="200" t="s">
        <v>111</v>
      </c>
      <c r="BH7" s="58">
        <v>5984</v>
      </c>
      <c r="BI7" s="58">
        <v>5984</v>
      </c>
      <c r="BJ7" s="59">
        <f aca="true" t="shared" si="0" ref="BJ7:BJ16">BI7/BH7*100</f>
        <v>100</v>
      </c>
      <c r="BK7" s="200" t="s">
        <v>112</v>
      </c>
      <c r="BL7" s="58">
        <v>4940</v>
      </c>
      <c r="BM7" s="58">
        <v>5080</v>
      </c>
      <c r="BN7" s="59">
        <f aca="true" t="shared" si="1" ref="BN7:BN16">BM7/BL7*100</f>
        <v>102.83400809716599</v>
      </c>
      <c r="BO7" s="200" t="s">
        <v>105</v>
      </c>
      <c r="BP7" s="58">
        <v>46</v>
      </c>
      <c r="BQ7" s="58">
        <v>46</v>
      </c>
      <c r="BR7" s="59">
        <v>100</v>
      </c>
      <c r="BS7" s="200" t="s">
        <v>106</v>
      </c>
      <c r="BT7" s="58">
        <v>46</v>
      </c>
      <c r="BU7" s="58">
        <v>46</v>
      </c>
      <c r="BV7" s="59">
        <v>100</v>
      </c>
      <c r="BW7" s="200" t="s">
        <v>107</v>
      </c>
      <c r="BX7" s="58">
        <v>0</v>
      </c>
      <c r="BY7" s="58">
        <v>0</v>
      </c>
      <c r="BZ7" s="59">
        <v>100</v>
      </c>
      <c r="CA7" s="200" t="s">
        <v>108</v>
      </c>
      <c r="CB7" s="58">
        <v>0</v>
      </c>
      <c r="CC7" s="58">
        <v>0</v>
      </c>
      <c r="CD7" s="59">
        <v>100</v>
      </c>
      <c r="CE7" s="200" t="s">
        <v>125</v>
      </c>
      <c r="CF7" s="58">
        <v>65</v>
      </c>
      <c r="CG7" s="58">
        <v>63</v>
      </c>
      <c r="CH7" s="59">
        <f aca="true" t="shared" si="2" ref="CH7:CH15">CG7/CF7*100</f>
        <v>96.92307692307692</v>
      </c>
      <c r="CI7" s="200" t="s">
        <v>113</v>
      </c>
      <c r="CJ7" s="58">
        <v>30</v>
      </c>
      <c r="CK7" s="58">
        <v>30</v>
      </c>
      <c r="CL7" s="59">
        <f>CK7/CJ7*100</f>
        <v>100</v>
      </c>
      <c r="CM7" s="200" t="s">
        <v>101</v>
      </c>
      <c r="CN7" s="58">
        <v>2553</v>
      </c>
      <c r="CO7" s="58">
        <v>2553</v>
      </c>
      <c r="CP7" s="59">
        <f>CO7/CN7*100</f>
        <v>100</v>
      </c>
      <c r="CQ7" s="200" t="s">
        <v>102</v>
      </c>
      <c r="CR7" s="58">
        <v>2553</v>
      </c>
      <c r="CS7" s="58">
        <v>2553</v>
      </c>
      <c r="CT7" s="59">
        <f>CS7/CR7*100</f>
        <v>100</v>
      </c>
      <c r="CU7" s="200" t="s">
        <v>103</v>
      </c>
      <c r="CV7" s="58">
        <v>2553</v>
      </c>
      <c r="CW7" s="58">
        <v>2553</v>
      </c>
      <c r="CX7" s="59">
        <f>CW7/CV7*100</f>
        <v>100</v>
      </c>
      <c r="CY7" s="200" t="s">
        <v>112</v>
      </c>
      <c r="CZ7" s="58">
        <v>2070</v>
      </c>
      <c r="DA7" s="58">
        <v>2139</v>
      </c>
      <c r="DB7" s="59">
        <f>DA7/CZ7*100</f>
        <v>103.33333333333334</v>
      </c>
      <c r="DC7" s="200" t="s">
        <v>105</v>
      </c>
      <c r="DD7" s="58">
        <v>30</v>
      </c>
      <c r="DE7" s="58">
        <v>30</v>
      </c>
      <c r="DF7" s="59">
        <f>DE7/DD7*100</f>
        <v>100</v>
      </c>
      <c r="DG7" s="200" t="s">
        <v>106</v>
      </c>
      <c r="DH7" s="58">
        <v>30</v>
      </c>
      <c r="DI7" s="58">
        <v>30</v>
      </c>
      <c r="DJ7" s="59">
        <f aca="true" t="shared" si="3" ref="DJ7:DJ16">DI7/DH7*100</f>
        <v>100</v>
      </c>
      <c r="DK7" s="200" t="s">
        <v>107</v>
      </c>
      <c r="DL7" s="58">
        <v>0</v>
      </c>
      <c r="DM7" s="58">
        <v>0</v>
      </c>
      <c r="DN7" s="59">
        <v>100</v>
      </c>
      <c r="DO7" s="200" t="s">
        <v>108</v>
      </c>
      <c r="DP7" s="58">
        <v>0</v>
      </c>
      <c r="DQ7" s="58">
        <v>0</v>
      </c>
      <c r="DR7" s="59">
        <v>100</v>
      </c>
      <c r="DS7" s="200" t="s">
        <v>124</v>
      </c>
      <c r="DT7" s="58">
        <v>557</v>
      </c>
      <c r="DU7" s="58">
        <v>557</v>
      </c>
      <c r="DV7" s="59">
        <f>DU7/DT7*100</f>
        <v>100</v>
      </c>
      <c r="DW7" s="200" t="s">
        <v>114</v>
      </c>
      <c r="DX7" s="58">
        <v>557</v>
      </c>
      <c r="DY7" s="58">
        <v>557</v>
      </c>
      <c r="DZ7" s="59">
        <f>DY7/DX7*100</f>
        <v>100</v>
      </c>
      <c r="EA7" s="200" t="s">
        <v>123</v>
      </c>
      <c r="EB7" s="58">
        <v>22</v>
      </c>
      <c r="EC7" s="58">
        <v>22</v>
      </c>
      <c r="ED7" s="59">
        <f>EC7/EB7*100</f>
        <v>100</v>
      </c>
      <c r="EE7" s="200" t="s">
        <v>114</v>
      </c>
      <c r="EF7" s="58">
        <v>22</v>
      </c>
      <c r="EG7" s="58">
        <v>22</v>
      </c>
      <c r="EH7" s="59">
        <f>EG7/EF7*100</f>
        <v>100</v>
      </c>
      <c r="EI7" s="200" t="s">
        <v>115</v>
      </c>
      <c r="EJ7" s="58">
        <v>1220</v>
      </c>
      <c r="EK7" s="58">
        <v>1220</v>
      </c>
      <c r="EL7" s="59">
        <f>EK7/EJ7*100</f>
        <v>100</v>
      </c>
      <c r="EM7" s="200" t="s">
        <v>116</v>
      </c>
      <c r="EN7" s="58">
        <v>1220</v>
      </c>
      <c r="EO7" s="58">
        <v>1220</v>
      </c>
      <c r="EP7" s="59">
        <f>EO7/EN7*100</f>
        <v>100</v>
      </c>
      <c r="EQ7" s="200" t="s">
        <v>122</v>
      </c>
      <c r="ER7" s="58">
        <v>557</v>
      </c>
      <c r="ES7" s="58">
        <v>557</v>
      </c>
      <c r="ET7" s="59">
        <f>ES7/ER7*100</f>
        <v>100</v>
      </c>
      <c r="EU7" s="200" t="s">
        <v>117</v>
      </c>
      <c r="EV7" s="58">
        <v>326</v>
      </c>
      <c r="EW7" s="58">
        <v>352</v>
      </c>
      <c r="EX7" s="59">
        <f aca="true" t="shared" si="4" ref="EX7:EX15">EW7/EV7*100</f>
        <v>107.97546012269939</v>
      </c>
      <c r="EY7" s="200" t="s">
        <v>118</v>
      </c>
      <c r="EZ7" s="58">
        <v>24</v>
      </c>
      <c r="FA7" s="58">
        <v>24</v>
      </c>
      <c r="FB7" s="59">
        <f>FA7/EZ7*100</f>
        <v>100</v>
      </c>
      <c r="FC7" s="200" t="s">
        <v>119</v>
      </c>
      <c r="FD7" s="58">
        <v>326</v>
      </c>
      <c r="FE7" s="58">
        <v>352</v>
      </c>
      <c r="FF7" s="59">
        <f>FE7/FD7*100</f>
        <v>107.97546012269939</v>
      </c>
      <c r="FG7" s="200" t="s">
        <v>120</v>
      </c>
      <c r="FH7" s="58">
        <v>326</v>
      </c>
      <c r="FI7" s="58">
        <v>352</v>
      </c>
      <c r="FJ7" s="59">
        <f>FI7/FH7*100</f>
        <v>107.97546012269939</v>
      </c>
      <c r="FK7" s="200" t="s">
        <v>121</v>
      </c>
      <c r="FL7" s="58">
        <v>326</v>
      </c>
      <c r="FM7" s="58">
        <v>352</v>
      </c>
      <c r="FN7" s="59">
        <f>FM7/FL7*100</f>
        <v>107.97546012269939</v>
      </c>
      <c r="FO7" s="203" t="s">
        <v>138</v>
      </c>
      <c r="FP7" s="58">
        <v>396</v>
      </c>
      <c r="FQ7" s="58">
        <v>396</v>
      </c>
      <c r="FR7" s="59">
        <f>FQ7/FP7*100</f>
        <v>100</v>
      </c>
      <c r="FS7" s="200" t="s">
        <v>114</v>
      </c>
      <c r="FT7" s="58">
        <v>396</v>
      </c>
      <c r="FU7" s="58">
        <v>396</v>
      </c>
      <c r="FV7" s="59">
        <v>100</v>
      </c>
      <c r="FW7" s="201" t="s">
        <v>176</v>
      </c>
      <c r="FX7" s="58">
        <v>0</v>
      </c>
      <c r="FY7" s="58">
        <v>0</v>
      </c>
      <c r="FZ7" s="59">
        <v>100</v>
      </c>
      <c r="GA7" s="200" t="s">
        <v>109</v>
      </c>
      <c r="GB7" s="58">
        <v>0</v>
      </c>
      <c r="GC7" s="58">
        <v>0</v>
      </c>
      <c r="GD7" s="59">
        <v>100</v>
      </c>
      <c r="GE7" s="200" t="s">
        <v>101</v>
      </c>
      <c r="GF7" s="58">
        <v>0</v>
      </c>
      <c r="GG7" s="58">
        <v>0</v>
      </c>
      <c r="GH7" s="59">
        <v>100</v>
      </c>
      <c r="GI7" s="200" t="s">
        <v>110</v>
      </c>
      <c r="GJ7" s="58">
        <v>0</v>
      </c>
      <c r="GK7" s="58">
        <v>0</v>
      </c>
      <c r="GL7" s="59">
        <v>100</v>
      </c>
      <c r="GM7" s="200" t="s">
        <v>111</v>
      </c>
      <c r="GN7" s="58">
        <v>0</v>
      </c>
      <c r="GO7" s="58">
        <v>0</v>
      </c>
      <c r="GP7" s="59">
        <v>100</v>
      </c>
      <c r="GQ7" s="200" t="s">
        <v>112</v>
      </c>
      <c r="GR7" s="58">
        <v>0</v>
      </c>
      <c r="GS7" s="58">
        <v>0</v>
      </c>
      <c r="GT7" s="59">
        <v>100</v>
      </c>
      <c r="GU7" s="200" t="s">
        <v>105</v>
      </c>
      <c r="GV7" s="58">
        <v>0</v>
      </c>
      <c r="GW7" s="58">
        <v>0</v>
      </c>
      <c r="GX7" s="59">
        <v>100</v>
      </c>
      <c r="GY7" s="200" t="s">
        <v>106</v>
      </c>
      <c r="GZ7" s="58">
        <v>0</v>
      </c>
      <c r="HA7" s="58">
        <v>0</v>
      </c>
      <c r="HB7" s="59">
        <v>100</v>
      </c>
      <c r="HC7" s="200" t="s">
        <v>107</v>
      </c>
      <c r="HD7" s="58">
        <v>0</v>
      </c>
      <c r="HE7" s="58">
        <v>0</v>
      </c>
      <c r="HF7" s="59">
        <v>100</v>
      </c>
      <c r="HG7" s="200" t="s">
        <v>108</v>
      </c>
      <c r="HH7" s="58">
        <v>0</v>
      </c>
      <c r="HI7" s="58">
        <v>0</v>
      </c>
      <c r="HJ7" s="59">
        <v>100</v>
      </c>
      <c r="HK7" s="201" t="s">
        <v>150</v>
      </c>
      <c r="HL7" s="58">
        <v>0</v>
      </c>
      <c r="HM7" s="58">
        <v>0</v>
      </c>
      <c r="HN7" s="59">
        <v>100</v>
      </c>
      <c r="HO7" s="200" t="s">
        <v>109</v>
      </c>
      <c r="HP7" s="58">
        <v>0</v>
      </c>
      <c r="HQ7" s="58">
        <v>0</v>
      </c>
      <c r="HR7" s="59">
        <v>100</v>
      </c>
      <c r="HS7" s="200" t="s">
        <v>101</v>
      </c>
      <c r="HT7" s="58">
        <v>0</v>
      </c>
      <c r="HU7" s="58">
        <v>0</v>
      </c>
      <c r="HV7" s="59">
        <v>100</v>
      </c>
      <c r="HW7" s="200" t="s">
        <v>110</v>
      </c>
      <c r="HX7" s="58">
        <v>0</v>
      </c>
      <c r="HY7" s="58">
        <v>0</v>
      </c>
      <c r="HZ7" s="59">
        <v>100</v>
      </c>
      <c r="IA7" s="200" t="s">
        <v>111</v>
      </c>
      <c r="IB7" s="58">
        <v>0</v>
      </c>
      <c r="IC7" s="58">
        <v>0</v>
      </c>
      <c r="ID7" s="59">
        <v>100</v>
      </c>
      <c r="IE7" s="200" t="s">
        <v>112</v>
      </c>
      <c r="IF7" s="58">
        <v>0</v>
      </c>
      <c r="IG7" s="58">
        <v>0</v>
      </c>
      <c r="IH7" s="59">
        <v>100</v>
      </c>
      <c r="II7" s="200" t="s">
        <v>105</v>
      </c>
      <c r="IJ7" s="58">
        <v>0</v>
      </c>
      <c r="IK7" s="58">
        <v>0</v>
      </c>
      <c r="IL7" s="59">
        <v>100</v>
      </c>
      <c r="IM7" s="200" t="s">
        <v>106</v>
      </c>
      <c r="IN7" s="58">
        <v>0</v>
      </c>
      <c r="IO7" s="58">
        <v>0</v>
      </c>
      <c r="IP7" s="59">
        <v>100</v>
      </c>
      <c r="IQ7" s="200" t="s">
        <v>107</v>
      </c>
      <c r="IR7" s="58">
        <v>0</v>
      </c>
      <c r="IS7" s="58">
        <v>0</v>
      </c>
      <c r="IT7" s="59">
        <v>100</v>
      </c>
      <c r="IU7" s="200" t="s">
        <v>108</v>
      </c>
      <c r="IV7" s="58">
        <v>100</v>
      </c>
    </row>
    <row r="8" spans="1:256" s="61" customFormat="1" ht="47.25">
      <c r="A8" s="57" t="s">
        <v>128</v>
      </c>
      <c r="B8" s="82">
        <f aca="true" t="shared" si="5" ref="B8:B16">(F8+J8+N8+R8+V8+Z8+AD8+AH8+AL8+AP8+AT8+AX8+BB8+BF8+BJ8+BN8+BR8+BV8+BZ8+CD8+CH8+CL8+CP8+CT8+CX8+DB8+DF8+DJ8+DN8+DR8+DV8+DZ8+ED8+EH8+EL8+EP8+ET8+EX8+FB8+FF8+FJ8+FN8+FR8+FV8+FZ8+GD8+GH8+GL8+GP8+GT8+GX8+HB8+HF8+HJ8+HN8+HR8+HV8+HZ8+ID8+IH8+IL8+IP8+IT8++IV8)/64</f>
        <v>102.25100593420908</v>
      </c>
      <c r="C8" s="208"/>
      <c r="D8" s="58">
        <v>162</v>
      </c>
      <c r="E8" s="58">
        <v>185</v>
      </c>
      <c r="F8" s="59">
        <f aca="true" t="shared" si="6" ref="F8:F17">E8/D8*100</f>
        <v>114.19753086419753</v>
      </c>
      <c r="G8" s="200"/>
      <c r="H8" s="58">
        <v>33</v>
      </c>
      <c r="I8" s="58">
        <v>32</v>
      </c>
      <c r="J8" s="59">
        <f aca="true" t="shared" si="7" ref="J8:J16">I8/H8*100</f>
        <v>96.96969696969697</v>
      </c>
      <c r="K8" s="216"/>
      <c r="L8" s="58">
        <v>3345</v>
      </c>
      <c r="M8" s="58">
        <v>3345</v>
      </c>
      <c r="N8" s="59">
        <f aca="true" t="shared" si="8" ref="N8:N16">M8/L8*100</f>
        <v>100</v>
      </c>
      <c r="O8" s="200"/>
      <c r="P8" s="58">
        <v>3345</v>
      </c>
      <c r="Q8" s="58">
        <v>3345</v>
      </c>
      <c r="R8" s="59">
        <f aca="true" t="shared" si="9" ref="R8:R17">Q8/P8*100</f>
        <v>100</v>
      </c>
      <c r="S8" s="211"/>
      <c r="T8" s="59">
        <v>3345</v>
      </c>
      <c r="U8" s="59">
        <v>3345</v>
      </c>
      <c r="V8" s="59">
        <f aca="true" t="shared" si="10" ref="V8:V16">U8/T8*100</f>
        <v>100</v>
      </c>
      <c r="W8" s="211"/>
      <c r="X8" s="59">
        <v>3345</v>
      </c>
      <c r="Y8" s="59">
        <v>3345</v>
      </c>
      <c r="Z8" s="59">
        <f aca="true" t="shared" si="11" ref="Z8:Z16">Y8/X8*100</f>
        <v>100</v>
      </c>
      <c r="AA8" s="200"/>
      <c r="AB8" s="58">
        <v>231</v>
      </c>
      <c r="AC8" s="58">
        <v>231</v>
      </c>
      <c r="AD8" s="59">
        <f aca="true" t="shared" si="12" ref="AD8:AD16">AC8/AB8*100</f>
        <v>100</v>
      </c>
      <c r="AE8" s="200"/>
      <c r="AF8" s="58">
        <v>231</v>
      </c>
      <c r="AG8" s="58">
        <v>231</v>
      </c>
      <c r="AH8" s="59">
        <f aca="true" t="shared" si="13" ref="AH8:AH16">AG8/AF8*100</f>
        <v>100</v>
      </c>
      <c r="AI8" s="200"/>
      <c r="AJ8" s="58">
        <v>0</v>
      </c>
      <c r="AK8" s="58">
        <v>0</v>
      </c>
      <c r="AL8" s="59">
        <v>100</v>
      </c>
      <c r="AM8" s="200"/>
      <c r="AN8" s="58">
        <v>0</v>
      </c>
      <c r="AO8" s="58">
        <v>0</v>
      </c>
      <c r="AP8" s="59">
        <v>100</v>
      </c>
      <c r="AQ8" s="200"/>
      <c r="AR8" s="58">
        <v>159</v>
      </c>
      <c r="AS8" s="58">
        <v>172</v>
      </c>
      <c r="AT8" s="59">
        <f aca="true" t="shared" si="14" ref="AT8:AT17">AS8/AR8*100</f>
        <v>108.17610062893081</v>
      </c>
      <c r="AU8" s="200"/>
      <c r="AV8" s="58">
        <v>37</v>
      </c>
      <c r="AW8" s="58">
        <v>39</v>
      </c>
      <c r="AX8" s="59">
        <f aca="true" t="shared" si="15" ref="AX8:AX16">AW8/AV8*100</f>
        <v>105.40540540540539</v>
      </c>
      <c r="AY8" s="200"/>
      <c r="AZ8" s="58">
        <v>5669</v>
      </c>
      <c r="BA8" s="58">
        <v>5669</v>
      </c>
      <c r="BB8" s="59">
        <f aca="true" t="shared" si="16" ref="BB8:BB16">BA8/AZ8*100</f>
        <v>100</v>
      </c>
      <c r="BC8" s="200"/>
      <c r="BD8" s="58">
        <v>5669</v>
      </c>
      <c r="BE8" s="58">
        <v>5669</v>
      </c>
      <c r="BF8" s="59">
        <f aca="true" t="shared" si="17" ref="BF8:BF16">BE8/BD8*100</f>
        <v>100</v>
      </c>
      <c r="BG8" s="200"/>
      <c r="BH8" s="58">
        <v>5669</v>
      </c>
      <c r="BI8" s="58">
        <v>5669</v>
      </c>
      <c r="BJ8" s="59">
        <f t="shared" si="0"/>
        <v>100</v>
      </c>
      <c r="BK8" s="200"/>
      <c r="BL8" s="58">
        <v>5669</v>
      </c>
      <c r="BM8" s="58">
        <v>5669</v>
      </c>
      <c r="BN8" s="59">
        <f t="shared" si="1"/>
        <v>100</v>
      </c>
      <c r="BO8" s="200"/>
      <c r="BP8" s="58">
        <v>224</v>
      </c>
      <c r="BQ8" s="58">
        <v>224</v>
      </c>
      <c r="BR8" s="59">
        <f aca="true" t="shared" si="18" ref="BR8:BR16">BQ8/BP8*100</f>
        <v>100</v>
      </c>
      <c r="BS8" s="200"/>
      <c r="BT8" s="58">
        <v>224</v>
      </c>
      <c r="BU8" s="58">
        <v>224</v>
      </c>
      <c r="BV8" s="59">
        <f aca="true" t="shared" si="19" ref="BV8:BV16">BU8/BT8*100</f>
        <v>100</v>
      </c>
      <c r="BW8" s="200"/>
      <c r="BX8" s="58">
        <v>0</v>
      </c>
      <c r="BY8" s="58">
        <v>0</v>
      </c>
      <c r="BZ8" s="59">
        <v>100</v>
      </c>
      <c r="CA8" s="200"/>
      <c r="CB8" s="58">
        <v>0</v>
      </c>
      <c r="CC8" s="58">
        <v>0</v>
      </c>
      <c r="CD8" s="59">
        <v>100</v>
      </c>
      <c r="CE8" s="200"/>
      <c r="CF8" s="58">
        <v>37</v>
      </c>
      <c r="CG8" s="58">
        <v>49</v>
      </c>
      <c r="CH8" s="59">
        <f t="shared" si="2"/>
        <v>132.43243243243242</v>
      </c>
      <c r="CI8" s="200"/>
      <c r="CJ8" s="58">
        <v>18</v>
      </c>
      <c r="CK8" s="58">
        <v>18</v>
      </c>
      <c r="CL8" s="59">
        <f aca="true" t="shared" si="20" ref="CL8:CL15">CK8/CJ8*100</f>
        <v>100</v>
      </c>
      <c r="CM8" s="200"/>
      <c r="CN8" s="58">
        <v>2553</v>
      </c>
      <c r="CO8" s="58">
        <v>2553</v>
      </c>
      <c r="CP8" s="59">
        <f aca="true" t="shared" si="21" ref="CP8:CP16">CO8/CN8*100</f>
        <v>100</v>
      </c>
      <c r="CQ8" s="200"/>
      <c r="CR8" s="58">
        <v>2553</v>
      </c>
      <c r="CS8" s="58">
        <v>2553</v>
      </c>
      <c r="CT8" s="59">
        <f aca="true" t="shared" si="22" ref="CT8:CT16">CS8/CR8*100</f>
        <v>100</v>
      </c>
      <c r="CU8" s="200"/>
      <c r="CV8" s="58">
        <v>2553</v>
      </c>
      <c r="CW8" s="58">
        <v>2553</v>
      </c>
      <c r="CX8" s="59">
        <f aca="true" t="shared" si="23" ref="CX8:CX16">CW8/CV8*100</f>
        <v>100</v>
      </c>
      <c r="CY8" s="200"/>
      <c r="CZ8" s="58">
        <v>2553</v>
      </c>
      <c r="DA8" s="58">
        <v>2553</v>
      </c>
      <c r="DB8" s="59">
        <f aca="true" t="shared" si="24" ref="DB8:DB16">DA8/CZ8*100</f>
        <v>100</v>
      </c>
      <c r="DC8" s="200"/>
      <c r="DD8" s="58">
        <v>37</v>
      </c>
      <c r="DE8" s="58">
        <v>49</v>
      </c>
      <c r="DF8" s="59">
        <f aca="true" t="shared" si="25" ref="DF8:DF16">DE8/DD8*100</f>
        <v>132.43243243243242</v>
      </c>
      <c r="DG8" s="200"/>
      <c r="DH8" s="58">
        <v>37</v>
      </c>
      <c r="DI8" s="58">
        <v>49</v>
      </c>
      <c r="DJ8" s="59">
        <f t="shared" si="3"/>
        <v>132.43243243243242</v>
      </c>
      <c r="DK8" s="200"/>
      <c r="DL8" s="58">
        <v>0</v>
      </c>
      <c r="DM8" s="58">
        <v>0</v>
      </c>
      <c r="DN8" s="59">
        <v>100</v>
      </c>
      <c r="DO8" s="200"/>
      <c r="DP8" s="58">
        <v>0</v>
      </c>
      <c r="DQ8" s="58">
        <v>0</v>
      </c>
      <c r="DR8" s="59">
        <v>100</v>
      </c>
      <c r="DS8" s="200"/>
      <c r="DT8" s="58">
        <v>135</v>
      </c>
      <c r="DU8" s="58">
        <v>135</v>
      </c>
      <c r="DV8" s="59">
        <f aca="true" t="shared" si="26" ref="DV8:DV15">DU8/DT8*100</f>
        <v>100</v>
      </c>
      <c r="DW8" s="200"/>
      <c r="DX8" s="58">
        <v>135</v>
      </c>
      <c r="DY8" s="58">
        <v>135</v>
      </c>
      <c r="DZ8" s="59">
        <f aca="true" t="shared" si="27" ref="DZ8:DZ15">DY8/DX8*100</f>
        <v>100</v>
      </c>
      <c r="EA8" s="200"/>
      <c r="EB8" s="58">
        <v>25</v>
      </c>
      <c r="EC8" s="58">
        <v>25</v>
      </c>
      <c r="ED8" s="59">
        <f aca="true" t="shared" si="28" ref="ED8:ED16">EC8/EB8*100</f>
        <v>100</v>
      </c>
      <c r="EE8" s="200"/>
      <c r="EF8" s="58">
        <v>25</v>
      </c>
      <c r="EG8" s="58">
        <v>25</v>
      </c>
      <c r="EH8" s="59">
        <f aca="true" t="shared" si="29" ref="EH8:EH16">EG8/EF8*100</f>
        <v>100</v>
      </c>
      <c r="EI8" s="200"/>
      <c r="EJ8" s="58">
        <v>1220</v>
      </c>
      <c r="EK8" s="58">
        <v>1220</v>
      </c>
      <c r="EL8" s="59">
        <f aca="true" t="shared" si="30" ref="EL8:EL16">EK8/EJ8*100</f>
        <v>100</v>
      </c>
      <c r="EM8" s="200"/>
      <c r="EN8" s="58">
        <v>1220</v>
      </c>
      <c r="EO8" s="58">
        <v>1220</v>
      </c>
      <c r="EP8" s="59">
        <f aca="true" t="shared" si="31" ref="EP8:EP16">EO8/EN8*100</f>
        <v>100</v>
      </c>
      <c r="EQ8" s="200"/>
      <c r="ER8" s="58">
        <v>82</v>
      </c>
      <c r="ES8" s="58">
        <v>82</v>
      </c>
      <c r="ET8" s="59">
        <f aca="true" t="shared" si="32" ref="ET8:ET15">ES8/ER8*100</f>
        <v>100</v>
      </c>
      <c r="EU8" s="200"/>
      <c r="EV8" s="58">
        <v>82</v>
      </c>
      <c r="EW8" s="58">
        <v>82</v>
      </c>
      <c r="EX8" s="59">
        <f t="shared" si="4"/>
        <v>100</v>
      </c>
      <c r="EY8" s="200"/>
      <c r="EZ8" s="58">
        <v>6</v>
      </c>
      <c r="FA8" s="58">
        <v>6</v>
      </c>
      <c r="FB8" s="59">
        <f aca="true" t="shared" si="33" ref="FB8:FB14">FA8/EZ8*100</f>
        <v>100</v>
      </c>
      <c r="FC8" s="200"/>
      <c r="FD8" s="58">
        <v>82</v>
      </c>
      <c r="FE8" s="58">
        <v>82</v>
      </c>
      <c r="FF8" s="59">
        <f aca="true" t="shared" si="34" ref="FF8:FF15">FE8/FD8*100</f>
        <v>100</v>
      </c>
      <c r="FG8" s="200"/>
      <c r="FH8" s="58">
        <v>82</v>
      </c>
      <c r="FI8" s="58">
        <v>82</v>
      </c>
      <c r="FJ8" s="59">
        <f aca="true" t="shared" si="35" ref="FJ8:FJ15">FI8/FH8*100</f>
        <v>100</v>
      </c>
      <c r="FK8" s="200"/>
      <c r="FL8" s="58">
        <v>82</v>
      </c>
      <c r="FM8" s="58">
        <v>82</v>
      </c>
      <c r="FN8" s="59">
        <f aca="true" t="shared" si="36" ref="FN8:FN15">FM8/FL8*100</f>
        <v>100</v>
      </c>
      <c r="FO8" s="200"/>
      <c r="FP8" s="58">
        <v>327</v>
      </c>
      <c r="FQ8" s="58">
        <v>363</v>
      </c>
      <c r="FR8" s="59">
        <f aca="true" t="shared" si="37" ref="FR8:FR17">FQ8/FP8*100</f>
        <v>111.0091743119266</v>
      </c>
      <c r="FS8" s="200"/>
      <c r="FT8" s="58">
        <v>327</v>
      </c>
      <c r="FU8" s="58">
        <v>363</v>
      </c>
      <c r="FV8" s="59">
        <f aca="true" t="shared" si="38" ref="FV8:FV17">FU8/FT8*100</f>
        <v>111.0091743119266</v>
      </c>
      <c r="FW8" s="202"/>
      <c r="FX8" s="58">
        <v>0</v>
      </c>
      <c r="FY8" s="58">
        <v>0</v>
      </c>
      <c r="FZ8" s="59">
        <v>100</v>
      </c>
      <c r="GA8" s="200"/>
      <c r="GB8" s="58">
        <v>0</v>
      </c>
      <c r="GC8" s="58">
        <v>0</v>
      </c>
      <c r="GD8" s="59">
        <v>100</v>
      </c>
      <c r="GE8" s="200"/>
      <c r="GF8" s="58">
        <v>0</v>
      </c>
      <c r="GG8" s="58">
        <v>0</v>
      </c>
      <c r="GH8" s="59">
        <v>100</v>
      </c>
      <c r="GI8" s="200"/>
      <c r="GJ8" s="58">
        <v>0</v>
      </c>
      <c r="GK8" s="58">
        <v>0</v>
      </c>
      <c r="GL8" s="59">
        <v>100</v>
      </c>
      <c r="GM8" s="200"/>
      <c r="GN8" s="58">
        <v>0</v>
      </c>
      <c r="GO8" s="58">
        <v>0</v>
      </c>
      <c r="GP8" s="59">
        <v>100</v>
      </c>
      <c r="GQ8" s="200"/>
      <c r="GR8" s="58">
        <v>0</v>
      </c>
      <c r="GS8" s="58">
        <v>0</v>
      </c>
      <c r="GT8" s="59">
        <v>100</v>
      </c>
      <c r="GU8" s="200"/>
      <c r="GV8" s="58">
        <v>0</v>
      </c>
      <c r="GW8" s="58">
        <v>0</v>
      </c>
      <c r="GX8" s="59">
        <v>100</v>
      </c>
      <c r="GY8" s="200"/>
      <c r="GZ8" s="58">
        <v>0</v>
      </c>
      <c r="HA8" s="58">
        <v>0</v>
      </c>
      <c r="HB8" s="59">
        <v>100</v>
      </c>
      <c r="HC8" s="200"/>
      <c r="HD8" s="58">
        <v>0</v>
      </c>
      <c r="HE8" s="58">
        <v>0</v>
      </c>
      <c r="HF8" s="59">
        <v>100</v>
      </c>
      <c r="HG8" s="200"/>
      <c r="HH8" s="58">
        <v>0</v>
      </c>
      <c r="HI8" s="58">
        <v>0</v>
      </c>
      <c r="HJ8" s="59">
        <v>100</v>
      </c>
      <c r="HK8" s="202"/>
      <c r="HL8" s="58">
        <v>0</v>
      </c>
      <c r="HM8" s="58">
        <v>0</v>
      </c>
      <c r="HN8" s="59">
        <v>100</v>
      </c>
      <c r="HO8" s="200"/>
      <c r="HP8" s="58">
        <v>0</v>
      </c>
      <c r="HQ8" s="58">
        <v>0</v>
      </c>
      <c r="HR8" s="59">
        <v>100</v>
      </c>
      <c r="HS8" s="200"/>
      <c r="HT8" s="58">
        <v>0</v>
      </c>
      <c r="HU8" s="58">
        <v>0</v>
      </c>
      <c r="HV8" s="59">
        <v>100</v>
      </c>
      <c r="HW8" s="200"/>
      <c r="HX8" s="58">
        <v>0</v>
      </c>
      <c r="HY8" s="58">
        <v>0</v>
      </c>
      <c r="HZ8" s="59">
        <v>100</v>
      </c>
      <c r="IA8" s="200"/>
      <c r="IB8" s="58">
        <v>0</v>
      </c>
      <c r="IC8" s="58">
        <v>0</v>
      </c>
      <c r="ID8" s="59">
        <v>100</v>
      </c>
      <c r="IE8" s="200"/>
      <c r="IF8" s="58">
        <v>0</v>
      </c>
      <c r="IG8" s="58">
        <v>0</v>
      </c>
      <c r="IH8" s="59">
        <v>100</v>
      </c>
      <c r="II8" s="200"/>
      <c r="IJ8" s="58">
        <v>0</v>
      </c>
      <c r="IK8" s="58">
        <v>0</v>
      </c>
      <c r="IL8" s="59">
        <v>100</v>
      </c>
      <c r="IM8" s="200"/>
      <c r="IN8" s="58">
        <v>0</v>
      </c>
      <c r="IO8" s="58">
        <v>0</v>
      </c>
      <c r="IP8" s="59">
        <v>100</v>
      </c>
      <c r="IQ8" s="200"/>
      <c r="IR8" s="58">
        <v>0</v>
      </c>
      <c r="IS8" s="58">
        <v>0</v>
      </c>
      <c r="IT8" s="59">
        <v>100</v>
      </c>
      <c r="IU8" s="200"/>
      <c r="IV8" s="58">
        <v>100</v>
      </c>
    </row>
    <row r="9" spans="1:256" s="61" customFormat="1" ht="47.25">
      <c r="A9" s="57" t="s">
        <v>129</v>
      </c>
      <c r="B9" s="82">
        <f t="shared" si="5"/>
        <v>100.90144230769232</v>
      </c>
      <c r="C9" s="208"/>
      <c r="D9" s="58">
        <v>36</v>
      </c>
      <c r="E9" s="58">
        <v>38</v>
      </c>
      <c r="F9" s="59">
        <f t="shared" si="6"/>
        <v>105.55555555555556</v>
      </c>
      <c r="G9" s="200"/>
      <c r="H9" s="58">
        <v>8</v>
      </c>
      <c r="I9" s="58">
        <v>8</v>
      </c>
      <c r="J9" s="59">
        <f t="shared" si="7"/>
        <v>100</v>
      </c>
      <c r="K9" s="216"/>
      <c r="L9" s="58">
        <v>3141</v>
      </c>
      <c r="M9" s="58">
        <v>3141</v>
      </c>
      <c r="N9" s="59">
        <f t="shared" si="8"/>
        <v>100</v>
      </c>
      <c r="O9" s="200"/>
      <c r="P9" s="58">
        <v>3141</v>
      </c>
      <c r="Q9" s="58">
        <v>3141</v>
      </c>
      <c r="R9" s="59">
        <f t="shared" si="9"/>
        <v>100</v>
      </c>
      <c r="S9" s="211"/>
      <c r="T9" s="59">
        <v>3141</v>
      </c>
      <c r="U9" s="59">
        <v>3141</v>
      </c>
      <c r="V9" s="59">
        <f t="shared" si="10"/>
        <v>100</v>
      </c>
      <c r="W9" s="211"/>
      <c r="X9" s="59">
        <v>3141</v>
      </c>
      <c r="Y9" s="59">
        <v>3141</v>
      </c>
      <c r="Z9" s="59">
        <f t="shared" si="11"/>
        <v>100</v>
      </c>
      <c r="AA9" s="200"/>
      <c r="AB9" s="58">
        <v>36</v>
      </c>
      <c r="AC9" s="58">
        <v>38</v>
      </c>
      <c r="AD9" s="59">
        <f t="shared" si="12"/>
        <v>105.55555555555556</v>
      </c>
      <c r="AE9" s="200"/>
      <c r="AF9" s="58">
        <v>36</v>
      </c>
      <c r="AG9" s="58">
        <v>38</v>
      </c>
      <c r="AH9" s="59">
        <f t="shared" si="13"/>
        <v>105.55555555555556</v>
      </c>
      <c r="AI9" s="200"/>
      <c r="AJ9" s="58">
        <v>0</v>
      </c>
      <c r="AK9" s="58">
        <v>0</v>
      </c>
      <c r="AL9" s="59">
        <v>100</v>
      </c>
      <c r="AM9" s="200"/>
      <c r="AN9" s="58">
        <v>0</v>
      </c>
      <c r="AO9" s="58">
        <v>0</v>
      </c>
      <c r="AP9" s="59">
        <v>100</v>
      </c>
      <c r="AQ9" s="200"/>
      <c r="AR9" s="58">
        <v>31</v>
      </c>
      <c r="AS9" s="58">
        <v>31</v>
      </c>
      <c r="AT9" s="59">
        <f t="shared" si="14"/>
        <v>100</v>
      </c>
      <c r="AU9" s="200"/>
      <c r="AV9" s="58">
        <v>5</v>
      </c>
      <c r="AW9" s="58">
        <v>5</v>
      </c>
      <c r="AX9" s="59">
        <f t="shared" si="15"/>
        <v>100</v>
      </c>
      <c r="AY9" s="200"/>
      <c r="AZ9" s="58">
        <v>5564</v>
      </c>
      <c r="BA9" s="58">
        <v>5564</v>
      </c>
      <c r="BB9" s="59">
        <f t="shared" si="16"/>
        <v>100</v>
      </c>
      <c r="BC9" s="200"/>
      <c r="BD9" s="58">
        <v>5564</v>
      </c>
      <c r="BE9" s="58">
        <v>5564</v>
      </c>
      <c r="BF9" s="59">
        <f t="shared" si="17"/>
        <v>100</v>
      </c>
      <c r="BG9" s="200"/>
      <c r="BH9" s="58">
        <v>5564</v>
      </c>
      <c r="BI9" s="58">
        <v>5564</v>
      </c>
      <c r="BJ9" s="59">
        <f t="shared" si="0"/>
        <v>100</v>
      </c>
      <c r="BK9" s="200"/>
      <c r="BL9" s="58">
        <v>5564</v>
      </c>
      <c r="BM9" s="58">
        <v>5564</v>
      </c>
      <c r="BN9" s="59">
        <f t="shared" si="1"/>
        <v>100</v>
      </c>
      <c r="BO9" s="200"/>
      <c r="BP9" s="58">
        <v>31</v>
      </c>
      <c r="BQ9" s="58">
        <v>31</v>
      </c>
      <c r="BR9" s="59">
        <f t="shared" si="18"/>
        <v>100</v>
      </c>
      <c r="BS9" s="200"/>
      <c r="BT9" s="58">
        <v>31</v>
      </c>
      <c r="BU9" s="58">
        <v>31</v>
      </c>
      <c r="BV9" s="59">
        <f t="shared" si="19"/>
        <v>100</v>
      </c>
      <c r="BW9" s="200"/>
      <c r="BX9" s="58">
        <v>0</v>
      </c>
      <c r="BY9" s="58">
        <v>0</v>
      </c>
      <c r="BZ9" s="59">
        <v>100</v>
      </c>
      <c r="CA9" s="200"/>
      <c r="CB9" s="58">
        <v>0</v>
      </c>
      <c r="CC9" s="58">
        <v>0</v>
      </c>
      <c r="CD9" s="59">
        <v>100</v>
      </c>
      <c r="CE9" s="200"/>
      <c r="CF9" s="58">
        <v>9</v>
      </c>
      <c r="CG9" s="58">
        <v>10</v>
      </c>
      <c r="CH9" s="59">
        <f t="shared" si="2"/>
        <v>111.11111111111111</v>
      </c>
      <c r="CI9" s="200"/>
      <c r="CJ9" s="58">
        <v>6</v>
      </c>
      <c r="CK9" s="58">
        <v>6</v>
      </c>
      <c r="CL9" s="59">
        <f t="shared" si="20"/>
        <v>100</v>
      </c>
      <c r="CM9" s="200"/>
      <c r="CN9" s="58">
        <v>2346</v>
      </c>
      <c r="CO9" s="58">
        <v>2346</v>
      </c>
      <c r="CP9" s="59">
        <f t="shared" si="21"/>
        <v>100</v>
      </c>
      <c r="CQ9" s="200"/>
      <c r="CR9" s="58">
        <v>2346</v>
      </c>
      <c r="CS9" s="58">
        <v>2346</v>
      </c>
      <c r="CT9" s="59">
        <f t="shared" si="22"/>
        <v>100</v>
      </c>
      <c r="CU9" s="200"/>
      <c r="CV9" s="58">
        <v>2346</v>
      </c>
      <c r="CW9" s="58">
        <v>2346</v>
      </c>
      <c r="CX9" s="59">
        <f t="shared" si="23"/>
        <v>100</v>
      </c>
      <c r="CY9" s="200"/>
      <c r="CZ9" s="58">
        <v>2346</v>
      </c>
      <c r="DA9" s="58">
        <v>2346</v>
      </c>
      <c r="DB9" s="59">
        <f t="shared" si="24"/>
        <v>100</v>
      </c>
      <c r="DC9" s="200"/>
      <c r="DD9" s="58">
        <v>9</v>
      </c>
      <c r="DE9" s="58">
        <v>10</v>
      </c>
      <c r="DF9" s="59">
        <f t="shared" si="25"/>
        <v>111.11111111111111</v>
      </c>
      <c r="DG9" s="200"/>
      <c r="DH9" s="58">
        <v>9</v>
      </c>
      <c r="DI9" s="58">
        <v>10</v>
      </c>
      <c r="DJ9" s="59">
        <f t="shared" si="3"/>
        <v>111.11111111111111</v>
      </c>
      <c r="DK9" s="200"/>
      <c r="DL9" s="58">
        <v>0</v>
      </c>
      <c r="DM9" s="58">
        <v>0</v>
      </c>
      <c r="DN9" s="59">
        <v>100</v>
      </c>
      <c r="DO9" s="200"/>
      <c r="DP9" s="58">
        <v>0</v>
      </c>
      <c r="DQ9" s="58">
        <v>0</v>
      </c>
      <c r="DR9" s="59">
        <v>100</v>
      </c>
      <c r="DS9" s="200"/>
      <c r="DT9" s="58">
        <v>40</v>
      </c>
      <c r="DU9" s="58">
        <v>40</v>
      </c>
      <c r="DV9" s="59">
        <f t="shared" si="26"/>
        <v>100</v>
      </c>
      <c r="DW9" s="200"/>
      <c r="DX9" s="58">
        <v>40</v>
      </c>
      <c r="DY9" s="58">
        <v>40</v>
      </c>
      <c r="DZ9" s="59">
        <f t="shared" si="27"/>
        <v>100</v>
      </c>
      <c r="EA9" s="200"/>
      <c r="EB9" s="58"/>
      <c r="EC9" s="58"/>
      <c r="ED9" s="59">
        <v>100</v>
      </c>
      <c r="EE9" s="200"/>
      <c r="EF9" s="58"/>
      <c r="EG9" s="58"/>
      <c r="EH9" s="59">
        <v>100</v>
      </c>
      <c r="EI9" s="200"/>
      <c r="EJ9" s="58"/>
      <c r="EK9" s="58"/>
      <c r="EL9" s="59">
        <v>100</v>
      </c>
      <c r="EM9" s="200"/>
      <c r="EN9" s="58"/>
      <c r="EO9" s="58"/>
      <c r="EP9" s="59">
        <v>100</v>
      </c>
      <c r="EQ9" s="200"/>
      <c r="ER9" s="58"/>
      <c r="ES9" s="58"/>
      <c r="ET9" s="59">
        <v>100</v>
      </c>
      <c r="EU9" s="200"/>
      <c r="EV9" s="58"/>
      <c r="EW9" s="58"/>
      <c r="EX9" s="59">
        <v>100</v>
      </c>
      <c r="EY9" s="200"/>
      <c r="EZ9" s="58"/>
      <c r="FA9" s="58"/>
      <c r="FB9" s="59">
        <v>100</v>
      </c>
      <c r="FC9" s="200"/>
      <c r="FD9" s="58"/>
      <c r="FE9" s="58"/>
      <c r="FF9" s="59">
        <v>100</v>
      </c>
      <c r="FG9" s="200"/>
      <c r="FH9" s="58"/>
      <c r="FI9" s="58"/>
      <c r="FJ9" s="59">
        <v>100</v>
      </c>
      <c r="FK9" s="200"/>
      <c r="FL9" s="58"/>
      <c r="FM9" s="58"/>
      <c r="FN9" s="59">
        <v>100</v>
      </c>
      <c r="FO9" s="200"/>
      <c r="FP9" s="58">
        <v>78</v>
      </c>
      <c r="FQ9" s="58">
        <v>81</v>
      </c>
      <c r="FR9" s="59">
        <f t="shared" si="37"/>
        <v>103.84615384615385</v>
      </c>
      <c r="FS9" s="200"/>
      <c r="FT9" s="58">
        <v>78</v>
      </c>
      <c r="FU9" s="58">
        <v>81</v>
      </c>
      <c r="FV9" s="59">
        <f t="shared" si="38"/>
        <v>103.84615384615385</v>
      </c>
      <c r="FW9" s="202"/>
      <c r="FX9" s="58">
        <v>1</v>
      </c>
      <c r="FY9" s="58">
        <v>1</v>
      </c>
      <c r="FZ9" s="59">
        <f aca="true" t="shared" si="39" ref="FZ9:FZ16">FY9/FX9*100</f>
        <v>100</v>
      </c>
      <c r="GA9" s="200"/>
      <c r="GB9" s="58">
        <v>0</v>
      </c>
      <c r="GC9" s="58">
        <v>0</v>
      </c>
      <c r="GD9" s="59">
        <v>100</v>
      </c>
      <c r="GE9" s="200"/>
      <c r="GF9" s="58">
        <v>1115</v>
      </c>
      <c r="GG9" s="58">
        <v>1115</v>
      </c>
      <c r="GH9" s="59">
        <f aca="true" t="shared" si="40" ref="GH9:GH16">GG9/GF9*100</f>
        <v>100</v>
      </c>
      <c r="GI9" s="200"/>
      <c r="GJ9" s="58">
        <v>1115</v>
      </c>
      <c r="GK9" s="58">
        <v>1115</v>
      </c>
      <c r="GL9" s="59">
        <f aca="true" t="shared" si="41" ref="GL9:GL16">GK9/GJ9*100</f>
        <v>100</v>
      </c>
      <c r="GM9" s="200"/>
      <c r="GN9" s="58">
        <v>1115</v>
      </c>
      <c r="GO9" s="58">
        <v>1115</v>
      </c>
      <c r="GP9" s="59">
        <f aca="true" t="shared" si="42" ref="GP9:GP16">GO9/GN9*100</f>
        <v>100</v>
      </c>
      <c r="GQ9" s="200"/>
      <c r="GR9" s="58">
        <v>1115</v>
      </c>
      <c r="GS9" s="58">
        <v>1115</v>
      </c>
      <c r="GT9" s="59">
        <f aca="true" t="shared" si="43" ref="GT9:GT16">GS9/GR9*100</f>
        <v>100</v>
      </c>
      <c r="GU9" s="200"/>
      <c r="GV9" s="58">
        <v>1</v>
      </c>
      <c r="GW9" s="58">
        <v>1</v>
      </c>
      <c r="GX9" s="59">
        <f aca="true" t="shared" si="44" ref="GX9:GX16">GW9/GV9*100</f>
        <v>100</v>
      </c>
      <c r="GY9" s="200"/>
      <c r="GZ9" s="58">
        <v>1</v>
      </c>
      <c r="HA9" s="58">
        <v>1</v>
      </c>
      <c r="HB9" s="59">
        <f aca="true" t="shared" si="45" ref="HB9:HB16">HA9/GZ9*100</f>
        <v>100</v>
      </c>
      <c r="HC9" s="200"/>
      <c r="HD9" s="58">
        <v>0</v>
      </c>
      <c r="HE9" s="58">
        <v>0</v>
      </c>
      <c r="HF9" s="59">
        <v>100</v>
      </c>
      <c r="HG9" s="200"/>
      <c r="HH9" s="58">
        <v>0</v>
      </c>
      <c r="HI9" s="58">
        <v>0</v>
      </c>
      <c r="HJ9" s="59">
        <v>100</v>
      </c>
      <c r="HK9" s="202"/>
      <c r="HL9" s="58">
        <v>1</v>
      </c>
      <c r="HM9" s="58">
        <v>1</v>
      </c>
      <c r="HN9" s="59">
        <f aca="true" t="shared" si="46" ref="HN9:HN16">HM9/HL9*100</f>
        <v>100</v>
      </c>
      <c r="HO9" s="200"/>
      <c r="HP9" s="58">
        <v>0</v>
      </c>
      <c r="HQ9" s="58">
        <v>0</v>
      </c>
      <c r="HR9" s="59">
        <v>100</v>
      </c>
      <c r="HS9" s="200"/>
      <c r="HT9" s="58">
        <v>1115</v>
      </c>
      <c r="HU9" s="58">
        <v>1115</v>
      </c>
      <c r="HV9" s="59">
        <f aca="true" t="shared" si="47" ref="HV9:HV16">HU9/HT9*100</f>
        <v>100</v>
      </c>
      <c r="HW9" s="200"/>
      <c r="HX9" s="58">
        <v>1115</v>
      </c>
      <c r="HY9" s="58">
        <v>1115</v>
      </c>
      <c r="HZ9" s="59">
        <f aca="true" t="shared" si="48" ref="HZ9:HZ16">HY9/HX9*100</f>
        <v>100</v>
      </c>
      <c r="IA9" s="200"/>
      <c r="IB9" s="58">
        <v>1115</v>
      </c>
      <c r="IC9" s="58">
        <v>1115</v>
      </c>
      <c r="ID9" s="59">
        <f aca="true" t="shared" si="49" ref="ID9:ID16">IC9/IB9*100</f>
        <v>100</v>
      </c>
      <c r="IE9" s="200"/>
      <c r="IF9" s="58">
        <v>1115</v>
      </c>
      <c r="IG9" s="58">
        <v>1115</v>
      </c>
      <c r="IH9" s="59">
        <f aca="true" t="shared" si="50" ref="IH9:IH16">IG9/IF9*100</f>
        <v>100</v>
      </c>
      <c r="II9" s="200"/>
      <c r="IJ9" s="58">
        <v>1</v>
      </c>
      <c r="IK9" s="58">
        <v>1</v>
      </c>
      <c r="IL9" s="59">
        <f aca="true" t="shared" si="51" ref="IL9:IL16">IK9/IJ9*100</f>
        <v>100</v>
      </c>
      <c r="IM9" s="200"/>
      <c r="IN9" s="58">
        <v>1</v>
      </c>
      <c r="IO9" s="58">
        <v>1</v>
      </c>
      <c r="IP9" s="59">
        <f aca="true" t="shared" si="52" ref="IP9:IP16">IO9/IN9*100</f>
        <v>100</v>
      </c>
      <c r="IQ9" s="200"/>
      <c r="IR9" s="58">
        <v>0</v>
      </c>
      <c r="IS9" s="58">
        <v>0</v>
      </c>
      <c r="IT9" s="59">
        <v>100</v>
      </c>
      <c r="IU9" s="200"/>
      <c r="IV9" s="58">
        <v>100</v>
      </c>
    </row>
    <row r="10" spans="1:256" s="61" customFormat="1" ht="47.25">
      <c r="A10" s="57" t="s">
        <v>130</v>
      </c>
      <c r="B10" s="82">
        <f t="shared" si="5"/>
        <v>109.59821428571428</v>
      </c>
      <c r="C10" s="208"/>
      <c r="D10" s="58">
        <v>16</v>
      </c>
      <c r="E10" s="58">
        <v>16</v>
      </c>
      <c r="F10" s="59">
        <f t="shared" si="6"/>
        <v>100</v>
      </c>
      <c r="G10" s="200"/>
      <c r="H10" s="58">
        <v>5</v>
      </c>
      <c r="I10" s="58">
        <v>5</v>
      </c>
      <c r="J10" s="59">
        <f t="shared" si="7"/>
        <v>100</v>
      </c>
      <c r="K10" s="216"/>
      <c r="L10" s="58">
        <v>3141</v>
      </c>
      <c r="M10" s="58">
        <v>3141</v>
      </c>
      <c r="N10" s="59">
        <f t="shared" si="8"/>
        <v>100</v>
      </c>
      <c r="O10" s="200"/>
      <c r="P10" s="58">
        <v>3141</v>
      </c>
      <c r="Q10" s="58">
        <v>3141</v>
      </c>
      <c r="R10" s="59">
        <f t="shared" si="9"/>
        <v>100</v>
      </c>
      <c r="S10" s="211"/>
      <c r="T10" s="59">
        <v>3141</v>
      </c>
      <c r="U10" s="59">
        <v>3141</v>
      </c>
      <c r="V10" s="59">
        <f t="shared" si="10"/>
        <v>100</v>
      </c>
      <c r="W10" s="211"/>
      <c r="X10" s="59">
        <v>3141</v>
      </c>
      <c r="Y10" s="59">
        <v>3141</v>
      </c>
      <c r="Z10" s="59">
        <f t="shared" si="11"/>
        <v>100</v>
      </c>
      <c r="AA10" s="200"/>
      <c r="AB10" s="58">
        <v>16</v>
      </c>
      <c r="AC10" s="58">
        <v>16</v>
      </c>
      <c r="AD10" s="59">
        <f t="shared" si="12"/>
        <v>100</v>
      </c>
      <c r="AE10" s="200"/>
      <c r="AF10" s="58">
        <v>16</v>
      </c>
      <c r="AG10" s="58">
        <v>16</v>
      </c>
      <c r="AH10" s="59">
        <f t="shared" si="13"/>
        <v>100</v>
      </c>
      <c r="AI10" s="200"/>
      <c r="AJ10" s="58">
        <v>0</v>
      </c>
      <c r="AK10" s="58">
        <v>0</v>
      </c>
      <c r="AL10" s="59">
        <v>100</v>
      </c>
      <c r="AM10" s="200"/>
      <c r="AN10" s="58">
        <v>0</v>
      </c>
      <c r="AO10" s="58">
        <v>0</v>
      </c>
      <c r="AP10" s="59">
        <v>100</v>
      </c>
      <c r="AQ10" s="200"/>
      <c r="AR10" s="58">
        <v>14</v>
      </c>
      <c r="AS10" s="58">
        <v>16</v>
      </c>
      <c r="AT10" s="59">
        <f t="shared" si="14"/>
        <v>114.28571428571428</v>
      </c>
      <c r="AU10" s="200"/>
      <c r="AV10" s="58">
        <v>5</v>
      </c>
      <c r="AW10" s="58">
        <v>5</v>
      </c>
      <c r="AX10" s="59">
        <f t="shared" si="15"/>
        <v>100</v>
      </c>
      <c r="AY10" s="200"/>
      <c r="AZ10" s="58">
        <v>4444</v>
      </c>
      <c r="BA10" s="58">
        <v>4444</v>
      </c>
      <c r="BB10" s="59">
        <f t="shared" si="16"/>
        <v>100</v>
      </c>
      <c r="BC10" s="200"/>
      <c r="BD10" s="58">
        <v>4444</v>
      </c>
      <c r="BE10" s="58">
        <v>4444</v>
      </c>
      <c r="BF10" s="59">
        <f t="shared" si="17"/>
        <v>100</v>
      </c>
      <c r="BG10" s="200"/>
      <c r="BH10" s="58">
        <v>4444</v>
      </c>
      <c r="BI10" s="58">
        <v>4444</v>
      </c>
      <c r="BJ10" s="59">
        <f t="shared" si="0"/>
        <v>100</v>
      </c>
      <c r="BK10" s="200"/>
      <c r="BL10" s="58">
        <v>4444</v>
      </c>
      <c r="BM10" s="58">
        <v>4444</v>
      </c>
      <c r="BN10" s="59">
        <f t="shared" si="1"/>
        <v>100</v>
      </c>
      <c r="BO10" s="200"/>
      <c r="BP10" s="58">
        <v>14</v>
      </c>
      <c r="BQ10" s="58">
        <v>14</v>
      </c>
      <c r="BR10" s="59">
        <f t="shared" si="18"/>
        <v>100</v>
      </c>
      <c r="BS10" s="200"/>
      <c r="BT10" s="58">
        <v>14</v>
      </c>
      <c r="BU10" s="58">
        <v>14</v>
      </c>
      <c r="BV10" s="59">
        <f t="shared" si="19"/>
        <v>100</v>
      </c>
      <c r="BW10" s="200"/>
      <c r="BX10" s="58">
        <v>0</v>
      </c>
      <c r="BY10" s="58">
        <v>0</v>
      </c>
      <c r="BZ10" s="59">
        <v>100</v>
      </c>
      <c r="CA10" s="200"/>
      <c r="CB10" s="58">
        <v>0</v>
      </c>
      <c r="CC10" s="58">
        <v>0</v>
      </c>
      <c r="CD10" s="59">
        <v>100</v>
      </c>
      <c r="CE10" s="200"/>
      <c r="CF10" s="58">
        <v>8</v>
      </c>
      <c r="CG10" s="58">
        <v>8</v>
      </c>
      <c r="CH10" s="59">
        <f t="shared" si="2"/>
        <v>100</v>
      </c>
      <c r="CI10" s="200"/>
      <c r="CJ10" s="58">
        <v>3</v>
      </c>
      <c r="CK10" s="58">
        <v>3</v>
      </c>
      <c r="CL10" s="59">
        <f t="shared" si="20"/>
        <v>100</v>
      </c>
      <c r="CM10" s="200"/>
      <c r="CN10" s="58">
        <v>2346</v>
      </c>
      <c r="CO10" s="58">
        <v>2346</v>
      </c>
      <c r="CP10" s="59">
        <f t="shared" si="21"/>
        <v>100</v>
      </c>
      <c r="CQ10" s="200"/>
      <c r="CR10" s="58">
        <v>2346</v>
      </c>
      <c r="CS10" s="58">
        <v>2346</v>
      </c>
      <c r="CT10" s="59">
        <f t="shared" si="22"/>
        <v>100</v>
      </c>
      <c r="CU10" s="200"/>
      <c r="CV10" s="58">
        <v>2346</v>
      </c>
      <c r="CW10" s="58">
        <v>2346</v>
      </c>
      <c r="CX10" s="59">
        <f t="shared" si="23"/>
        <v>100</v>
      </c>
      <c r="CY10" s="200"/>
      <c r="CZ10" s="58">
        <v>2346</v>
      </c>
      <c r="DA10" s="58">
        <v>2346</v>
      </c>
      <c r="DB10" s="59">
        <f t="shared" si="24"/>
        <v>100</v>
      </c>
      <c r="DC10" s="200"/>
      <c r="DD10" s="58">
        <v>8</v>
      </c>
      <c r="DE10" s="58">
        <v>8</v>
      </c>
      <c r="DF10" s="59">
        <f t="shared" si="25"/>
        <v>100</v>
      </c>
      <c r="DG10" s="200"/>
      <c r="DH10" s="58">
        <v>8</v>
      </c>
      <c r="DI10" s="58">
        <v>8</v>
      </c>
      <c r="DJ10" s="59">
        <f t="shared" si="3"/>
        <v>100</v>
      </c>
      <c r="DK10" s="200"/>
      <c r="DL10" s="58">
        <v>0</v>
      </c>
      <c r="DM10" s="58">
        <v>0</v>
      </c>
      <c r="DN10" s="59">
        <v>100</v>
      </c>
      <c r="DO10" s="200"/>
      <c r="DP10" s="58">
        <v>0</v>
      </c>
      <c r="DQ10" s="58">
        <v>0</v>
      </c>
      <c r="DR10" s="59">
        <v>100</v>
      </c>
      <c r="DS10" s="200"/>
      <c r="DT10" s="58">
        <v>25</v>
      </c>
      <c r="DU10" s="58">
        <v>25</v>
      </c>
      <c r="DV10" s="59">
        <f t="shared" si="26"/>
        <v>100</v>
      </c>
      <c r="DW10" s="200"/>
      <c r="DX10" s="58">
        <v>25</v>
      </c>
      <c r="DY10" s="58">
        <v>25</v>
      </c>
      <c r="DZ10" s="59">
        <f t="shared" si="27"/>
        <v>100</v>
      </c>
      <c r="EA10" s="200"/>
      <c r="EB10" s="58">
        <v>12</v>
      </c>
      <c r="EC10" s="58">
        <v>12</v>
      </c>
      <c r="ED10" s="59">
        <f t="shared" si="28"/>
        <v>100</v>
      </c>
      <c r="EE10" s="200"/>
      <c r="EF10" s="58">
        <v>12</v>
      </c>
      <c r="EG10" s="58">
        <v>12</v>
      </c>
      <c r="EH10" s="59">
        <f t="shared" si="29"/>
        <v>100</v>
      </c>
      <c r="EI10" s="200"/>
      <c r="EJ10" s="58">
        <v>1220</v>
      </c>
      <c r="EK10" s="58">
        <v>1220</v>
      </c>
      <c r="EL10" s="59">
        <f t="shared" si="30"/>
        <v>100</v>
      </c>
      <c r="EM10" s="200"/>
      <c r="EN10" s="58">
        <v>1220</v>
      </c>
      <c r="EO10" s="58">
        <v>1220</v>
      </c>
      <c r="EP10" s="59">
        <f t="shared" si="31"/>
        <v>100</v>
      </c>
      <c r="EQ10" s="200"/>
      <c r="ER10" s="58"/>
      <c r="ES10" s="58"/>
      <c r="ET10" s="59">
        <v>100</v>
      </c>
      <c r="EU10" s="200"/>
      <c r="EV10" s="58"/>
      <c r="EW10" s="58"/>
      <c r="EX10" s="59">
        <v>100</v>
      </c>
      <c r="EY10" s="200"/>
      <c r="EZ10" s="58"/>
      <c r="FA10" s="58"/>
      <c r="FB10" s="59">
        <v>100</v>
      </c>
      <c r="FC10" s="200"/>
      <c r="FD10" s="58"/>
      <c r="FE10" s="58"/>
      <c r="FF10" s="59">
        <v>100</v>
      </c>
      <c r="FG10" s="200"/>
      <c r="FH10" s="58"/>
      <c r="FI10" s="58"/>
      <c r="FJ10" s="59">
        <v>100</v>
      </c>
      <c r="FK10" s="200"/>
      <c r="FL10" s="58"/>
      <c r="FM10" s="58"/>
      <c r="FN10" s="59">
        <v>100</v>
      </c>
      <c r="FO10" s="200"/>
      <c r="FP10" s="58">
        <v>44</v>
      </c>
      <c r="FQ10" s="58">
        <v>44</v>
      </c>
      <c r="FR10" s="59">
        <f t="shared" si="37"/>
        <v>100</v>
      </c>
      <c r="FS10" s="200"/>
      <c r="FT10" s="58">
        <v>44</v>
      </c>
      <c r="FU10" s="58">
        <v>44</v>
      </c>
      <c r="FV10" s="59">
        <f t="shared" si="38"/>
        <v>100</v>
      </c>
      <c r="FW10" s="202"/>
      <c r="FX10" s="58">
        <v>2</v>
      </c>
      <c r="FY10" s="58">
        <v>4</v>
      </c>
      <c r="FZ10" s="59">
        <f t="shared" si="39"/>
        <v>200</v>
      </c>
      <c r="GA10" s="200"/>
      <c r="GB10" s="58">
        <v>0</v>
      </c>
      <c r="GC10" s="58">
        <v>0</v>
      </c>
      <c r="GD10" s="59">
        <v>100</v>
      </c>
      <c r="GE10" s="200"/>
      <c r="GF10" s="58">
        <v>1015</v>
      </c>
      <c r="GG10" s="58">
        <v>1015</v>
      </c>
      <c r="GH10" s="59">
        <f t="shared" si="40"/>
        <v>100</v>
      </c>
      <c r="GI10" s="200"/>
      <c r="GJ10" s="58">
        <v>1015</v>
      </c>
      <c r="GK10" s="58">
        <v>1015</v>
      </c>
      <c r="GL10" s="59">
        <f t="shared" si="41"/>
        <v>100</v>
      </c>
      <c r="GM10" s="200"/>
      <c r="GN10" s="58">
        <v>1015</v>
      </c>
      <c r="GO10" s="58">
        <v>1015</v>
      </c>
      <c r="GP10" s="59">
        <f t="shared" si="42"/>
        <v>100</v>
      </c>
      <c r="GQ10" s="200"/>
      <c r="GR10" s="58">
        <v>1015</v>
      </c>
      <c r="GS10" s="58">
        <v>1015</v>
      </c>
      <c r="GT10" s="59">
        <f t="shared" si="43"/>
        <v>100</v>
      </c>
      <c r="GU10" s="200"/>
      <c r="GV10" s="58">
        <v>2</v>
      </c>
      <c r="GW10" s="58">
        <v>4</v>
      </c>
      <c r="GX10" s="59">
        <f t="shared" si="44"/>
        <v>200</v>
      </c>
      <c r="GY10" s="200"/>
      <c r="GZ10" s="58">
        <v>2</v>
      </c>
      <c r="HA10" s="58">
        <v>4</v>
      </c>
      <c r="HB10" s="59">
        <f t="shared" si="45"/>
        <v>200</v>
      </c>
      <c r="HC10" s="200"/>
      <c r="HD10" s="58">
        <v>0</v>
      </c>
      <c r="HE10" s="58">
        <v>0</v>
      </c>
      <c r="HF10" s="59">
        <v>100</v>
      </c>
      <c r="HG10" s="200"/>
      <c r="HH10" s="58">
        <v>0</v>
      </c>
      <c r="HI10" s="58">
        <v>0</v>
      </c>
      <c r="HJ10" s="59">
        <v>100</v>
      </c>
      <c r="HK10" s="202"/>
      <c r="HL10" s="58">
        <v>2</v>
      </c>
      <c r="HM10" s="58">
        <v>4</v>
      </c>
      <c r="HN10" s="59">
        <f t="shared" si="46"/>
        <v>200</v>
      </c>
      <c r="HO10" s="200"/>
      <c r="HP10" s="58">
        <v>0</v>
      </c>
      <c r="HQ10" s="58">
        <v>0</v>
      </c>
      <c r="HR10" s="59">
        <v>100</v>
      </c>
      <c r="HS10" s="200"/>
      <c r="HT10" s="58">
        <v>1015</v>
      </c>
      <c r="HU10" s="58">
        <v>1015</v>
      </c>
      <c r="HV10" s="59">
        <f t="shared" si="47"/>
        <v>100</v>
      </c>
      <c r="HW10" s="200"/>
      <c r="HX10" s="58">
        <v>1015</v>
      </c>
      <c r="HY10" s="58">
        <v>1015</v>
      </c>
      <c r="HZ10" s="59">
        <f t="shared" si="48"/>
        <v>100</v>
      </c>
      <c r="IA10" s="200"/>
      <c r="IB10" s="58">
        <v>1015</v>
      </c>
      <c r="IC10" s="58">
        <v>1015</v>
      </c>
      <c r="ID10" s="59">
        <f t="shared" si="49"/>
        <v>100</v>
      </c>
      <c r="IE10" s="200"/>
      <c r="IF10" s="58">
        <v>1015</v>
      </c>
      <c r="IG10" s="58">
        <v>1015</v>
      </c>
      <c r="IH10" s="59">
        <f t="shared" si="50"/>
        <v>100</v>
      </c>
      <c r="II10" s="200"/>
      <c r="IJ10" s="58">
        <v>2</v>
      </c>
      <c r="IK10" s="58">
        <v>4</v>
      </c>
      <c r="IL10" s="59">
        <f t="shared" si="51"/>
        <v>200</v>
      </c>
      <c r="IM10" s="200"/>
      <c r="IN10" s="58">
        <v>2</v>
      </c>
      <c r="IO10" s="58">
        <v>4</v>
      </c>
      <c r="IP10" s="59">
        <f t="shared" si="52"/>
        <v>200</v>
      </c>
      <c r="IQ10" s="200"/>
      <c r="IR10" s="58">
        <v>0</v>
      </c>
      <c r="IS10" s="58">
        <v>0</v>
      </c>
      <c r="IT10" s="59">
        <v>100</v>
      </c>
      <c r="IU10" s="200"/>
      <c r="IV10" s="58">
        <v>100</v>
      </c>
    </row>
    <row r="11" spans="1:256" s="61" customFormat="1" ht="47.25">
      <c r="A11" s="57" t="s">
        <v>131</v>
      </c>
      <c r="B11" s="82">
        <f t="shared" si="5"/>
        <v>101.30235230324314</v>
      </c>
      <c r="C11" s="208"/>
      <c r="D11" s="58">
        <v>57</v>
      </c>
      <c r="E11" s="58">
        <v>57</v>
      </c>
      <c r="F11" s="59">
        <f t="shared" si="6"/>
        <v>100</v>
      </c>
      <c r="G11" s="200"/>
      <c r="H11" s="58">
        <v>14</v>
      </c>
      <c r="I11" s="58">
        <v>14</v>
      </c>
      <c r="J11" s="59">
        <f t="shared" si="7"/>
        <v>100</v>
      </c>
      <c r="K11" s="216"/>
      <c r="L11" s="58">
        <v>3141</v>
      </c>
      <c r="M11" s="58">
        <v>3141</v>
      </c>
      <c r="N11" s="59">
        <f t="shared" si="8"/>
        <v>100</v>
      </c>
      <c r="O11" s="200"/>
      <c r="P11" s="58">
        <v>3141</v>
      </c>
      <c r="Q11" s="58">
        <v>3141</v>
      </c>
      <c r="R11" s="59">
        <f t="shared" si="9"/>
        <v>100</v>
      </c>
      <c r="S11" s="211"/>
      <c r="T11" s="59">
        <v>3141</v>
      </c>
      <c r="U11" s="59">
        <v>3141</v>
      </c>
      <c r="V11" s="59">
        <f t="shared" si="10"/>
        <v>100</v>
      </c>
      <c r="W11" s="211"/>
      <c r="X11" s="59">
        <v>3141</v>
      </c>
      <c r="Y11" s="59">
        <v>3141</v>
      </c>
      <c r="Z11" s="59">
        <f t="shared" si="11"/>
        <v>100</v>
      </c>
      <c r="AA11" s="200"/>
      <c r="AB11" s="58">
        <v>57</v>
      </c>
      <c r="AC11" s="58">
        <v>57</v>
      </c>
      <c r="AD11" s="59">
        <f t="shared" si="12"/>
        <v>100</v>
      </c>
      <c r="AE11" s="200"/>
      <c r="AF11" s="58">
        <v>57</v>
      </c>
      <c r="AG11" s="58">
        <v>57</v>
      </c>
      <c r="AH11" s="59">
        <f t="shared" si="13"/>
        <v>100</v>
      </c>
      <c r="AI11" s="200"/>
      <c r="AJ11" s="58">
        <v>0</v>
      </c>
      <c r="AK11" s="58">
        <v>0</v>
      </c>
      <c r="AL11" s="59">
        <v>100</v>
      </c>
      <c r="AM11" s="200"/>
      <c r="AN11" s="58">
        <v>0</v>
      </c>
      <c r="AO11" s="58">
        <v>0</v>
      </c>
      <c r="AP11" s="59">
        <v>100</v>
      </c>
      <c r="AQ11" s="200"/>
      <c r="AR11" s="58">
        <v>47</v>
      </c>
      <c r="AS11" s="58">
        <v>45</v>
      </c>
      <c r="AT11" s="59">
        <f t="shared" si="14"/>
        <v>95.74468085106383</v>
      </c>
      <c r="AU11" s="200"/>
      <c r="AV11" s="58">
        <v>4</v>
      </c>
      <c r="AW11" s="58">
        <v>4</v>
      </c>
      <c r="AX11" s="59">
        <f t="shared" si="15"/>
        <v>100</v>
      </c>
      <c r="AY11" s="200"/>
      <c r="AZ11" s="58">
        <v>5462</v>
      </c>
      <c r="BA11" s="58">
        <v>5462</v>
      </c>
      <c r="BB11" s="59">
        <f t="shared" si="16"/>
        <v>100</v>
      </c>
      <c r="BC11" s="200"/>
      <c r="BD11" s="58">
        <v>5462</v>
      </c>
      <c r="BE11" s="58">
        <v>5462</v>
      </c>
      <c r="BF11" s="59">
        <f t="shared" si="17"/>
        <v>100</v>
      </c>
      <c r="BG11" s="200"/>
      <c r="BH11" s="58">
        <v>5462</v>
      </c>
      <c r="BI11" s="58">
        <v>5462</v>
      </c>
      <c r="BJ11" s="59">
        <f t="shared" si="0"/>
        <v>100</v>
      </c>
      <c r="BK11" s="200"/>
      <c r="BL11" s="58">
        <v>5462</v>
      </c>
      <c r="BM11" s="58">
        <v>5462</v>
      </c>
      <c r="BN11" s="59">
        <f t="shared" si="1"/>
        <v>100</v>
      </c>
      <c r="BO11" s="200"/>
      <c r="BP11" s="58">
        <v>47</v>
      </c>
      <c r="BQ11" s="58">
        <v>45</v>
      </c>
      <c r="BR11" s="59">
        <f t="shared" si="18"/>
        <v>95.74468085106383</v>
      </c>
      <c r="BS11" s="200"/>
      <c r="BT11" s="58">
        <v>47</v>
      </c>
      <c r="BU11" s="58">
        <v>45</v>
      </c>
      <c r="BV11" s="59">
        <f t="shared" si="19"/>
        <v>95.74468085106383</v>
      </c>
      <c r="BW11" s="200"/>
      <c r="BX11" s="58">
        <v>0</v>
      </c>
      <c r="BY11" s="58">
        <v>0</v>
      </c>
      <c r="BZ11" s="59">
        <v>100</v>
      </c>
      <c r="CA11" s="200"/>
      <c r="CB11" s="58">
        <v>0</v>
      </c>
      <c r="CC11" s="58">
        <v>0</v>
      </c>
      <c r="CD11" s="59">
        <v>100</v>
      </c>
      <c r="CE11" s="200"/>
      <c r="CF11" s="58">
        <v>10</v>
      </c>
      <c r="CG11" s="58">
        <v>10</v>
      </c>
      <c r="CH11" s="59">
        <f t="shared" si="2"/>
        <v>100</v>
      </c>
      <c r="CI11" s="200"/>
      <c r="CJ11" s="58">
        <v>8</v>
      </c>
      <c r="CK11" s="58">
        <v>8</v>
      </c>
      <c r="CL11" s="59">
        <f t="shared" si="20"/>
        <v>100</v>
      </c>
      <c r="CM11" s="200"/>
      <c r="CN11" s="58">
        <v>2346</v>
      </c>
      <c r="CO11" s="58">
        <v>2346</v>
      </c>
      <c r="CP11" s="59">
        <f t="shared" si="21"/>
        <v>100</v>
      </c>
      <c r="CQ11" s="200"/>
      <c r="CR11" s="58">
        <v>2346</v>
      </c>
      <c r="CS11" s="58">
        <v>2346</v>
      </c>
      <c r="CT11" s="59">
        <f t="shared" si="22"/>
        <v>100</v>
      </c>
      <c r="CU11" s="200"/>
      <c r="CV11" s="58">
        <v>2346</v>
      </c>
      <c r="CW11" s="58">
        <v>2346</v>
      </c>
      <c r="CX11" s="59">
        <f t="shared" si="23"/>
        <v>100</v>
      </c>
      <c r="CY11" s="200"/>
      <c r="CZ11" s="58">
        <v>2346</v>
      </c>
      <c r="DA11" s="58">
        <v>2346</v>
      </c>
      <c r="DB11" s="59">
        <f t="shared" si="24"/>
        <v>100</v>
      </c>
      <c r="DC11" s="200"/>
      <c r="DD11" s="58">
        <v>8</v>
      </c>
      <c r="DE11" s="58">
        <v>8</v>
      </c>
      <c r="DF11" s="59">
        <f t="shared" si="25"/>
        <v>100</v>
      </c>
      <c r="DG11" s="200"/>
      <c r="DH11" s="58">
        <v>8</v>
      </c>
      <c r="DI11" s="58">
        <v>8</v>
      </c>
      <c r="DJ11" s="59">
        <f t="shared" si="3"/>
        <v>100</v>
      </c>
      <c r="DK11" s="200"/>
      <c r="DL11" s="58">
        <v>0</v>
      </c>
      <c r="DM11" s="58">
        <v>0</v>
      </c>
      <c r="DN11" s="59">
        <v>100</v>
      </c>
      <c r="DO11" s="200"/>
      <c r="DP11" s="58">
        <v>0</v>
      </c>
      <c r="DQ11" s="58">
        <v>0</v>
      </c>
      <c r="DR11" s="59">
        <v>100</v>
      </c>
      <c r="DS11" s="200"/>
      <c r="DT11" s="58">
        <v>45</v>
      </c>
      <c r="DU11" s="58">
        <v>45</v>
      </c>
      <c r="DV11" s="59">
        <f t="shared" si="26"/>
        <v>100</v>
      </c>
      <c r="DW11" s="200"/>
      <c r="DX11" s="58">
        <v>45</v>
      </c>
      <c r="DY11" s="58">
        <v>45</v>
      </c>
      <c r="DZ11" s="59">
        <f t="shared" si="27"/>
        <v>100</v>
      </c>
      <c r="EA11" s="200"/>
      <c r="EB11" s="58">
        <v>25</v>
      </c>
      <c r="EC11" s="58">
        <v>25</v>
      </c>
      <c r="ED11" s="59">
        <f t="shared" si="28"/>
        <v>100</v>
      </c>
      <c r="EE11" s="200"/>
      <c r="EF11" s="58">
        <v>25</v>
      </c>
      <c r="EG11" s="58">
        <v>25</v>
      </c>
      <c r="EH11" s="59">
        <f t="shared" si="29"/>
        <v>100</v>
      </c>
      <c r="EI11" s="200"/>
      <c r="EJ11" s="58">
        <v>1220</v>
      </c>
      <c r="EK11" s="58">
        <v>1220</v>
      </c>
      <c r="EL11" s="59">
        <f t="shared" si="30"/>
        <v>100</v>
      </c>
      <c r="EM11" s="200"/>
      <c r="EN11" s="58">
        <v>1220</v>
      </c>
      <c r="EO11" s="58">
        <v>1220</v>
      </c>
      <c r="EP11" s="59">
        <f t="shared" si="31"/>
        <v>100</v>
      </c>
      <c r="EQ11" s="200"/>
      <c r="ER11" s="58">
        <v>68</v>
      </c>
      <c r="ES11" s="58">
        <v>68</v>
      </c>
      <c r="ET11" s="59">
        <f t="shared" si="32"/>
        <v>100</v>
      </c>
      <c r="EU11" s="200"/>
      <c r="EV11" s="58">
        <v>68</v>
      </c>
      <c r="EW11" s="58">
        <v>68</v>
      </c>
      <c r="EX11" s="59">
        <f t="shared" si="4"/>
        <v>100</v>
      </c>
      <c r="EY11" s="200"/>
      <c r="EZ11" s="58">
        <v>1</v>
      </c>
      <c r="FA11" s="58">
        <v>2</v>
      </c>
      <c r="FB11" s="59">
        <f t="shared" si="33"/>
        <v>200</v>
      </c>
      <c r="FC11" s="200"/>
      <c r="FD11" s="58">
        <v>68</v>
      </c>
      <c r="FE11" s="58">
        <v>68</v>
      </c>
      <c r="FF11" s="59">
        <f t="shared" si="34"/>
        <v>100</v>
      </c>
      <c r="FG11" s="200"/>
      <c r="FH11" s="58">
        <v>68</v>
      </c>
      <c r="FI11" s="58">
        <v>68</v>
      </c>
      <c r="FJ11" s="59">
        <f t="shared" si="35"/>
        <v>100</v>
      </c>
      <c r="FK11" s="200"/>
      <c r="FL11" s="58">
        <v>68</v>
      </c>
      <c r="FM11" s="58">
        <v>68</v>
      </c>
      <c r="FN11" s="59">
        <f t="shared" si="36"/>
        <v>100</v>
      </c>
      <c r="FO11" s="200"/>
      <c r="FP11" s="58">
        <v>103</v>
      </c>
      <c r="FQ11" s="58">
        <v>101</v>
      </c>
      <c r="FR11" s="59">
        <f t="shared" si="37"/>
        <v>98.05825242718447</v>
      </c>
      <c r="FS11" s="200"/>
      <c r="FT11" s="58">
        <v>103</v>
      </c>
      <c r="FU11" s="58">
        <v>101</v>
      </c>
      <c r="FV11" s="59">
        <f t="shared" si="38"/>
        <v>98.05825242718447</v>
      </c>
      <c r="FW11" s="202"/>
      <c r="FX11" s="58">
        <v>5</v>
      </c>
      <c r="FY11" s="58">
        <v>5</v>
      </c>
      <c r="FZ11" s="59">
        <f t="shared" si="39"/>
        <v>100</v>
      </c>
      <c r="GA11" s="200"/>
      <c r="GB11" s="58">
        <v>0</v>
      </c>
      <c r="GC11" s="58">
        <v>0</v>
      </c>
      <c r="GD11" s="59">
        <v>100</v>
      </c>
      <c r="GE11" s="200"/>
      <c r="GF11" s="58">
        <v>2100</v>
      </c>
      <c r="GG11" s="58">
        <v>2100</v>
      </c>
      <c r="GH11" s="59">
        <f t="shared" si="40"/>
        <v>100</v>
      </c>
      <c r="GI11" s="200"/>
      <c r="GJ11" s="58">
        <v>2100</v>
      </c>
      <c r="GK11" s="58">
        <v>2100</v>
      </c>
      <c r="GL11" s="59">
        <f t="shared" si="41"/>
        <v>100</v>
      </c>
      <c r="GM11" s="200"/>
      <c r="GN11" s="58">
        <v>2100</v>
      </c>
      <c r="GO11" s="58">
        <v>2100</v>
      </c>
      <c r="GP11" s="59">
        <f t="shared" si="42"/>
        <v>100</v>
      </c>
      <c r="GQ11" s="200"/>
      <c r="GR11" s="58">
        <v>2100</v>
      </c>
      <c r="GS11" s="58">
        <v>2100</v>
      </c>
      <c r="GT11" s="59">
        <f t="shared" si="43"/>
        <v>100</v>
      </c>
      <c r="GU11" s="200"/>
      <c r="GV11" s="58">
        <v>5</v>
      </c>
      <c r="GW11" s="58">
        <v>5</v>
      </c>
      <c r="GX11" s="59">
        <f t="shared" si="44"/>
        <v>100</v>
      </c>
      <c r="GY11" s="200"/>
      <c r="GZ11" s="58">
        <v>5</v>
      </c>
      <c r="HA11" s="58">
        <v>5</v>
      </c>
      <c r="HB11" s="59">
        <f t="shared" si="45"/>
        <v>100</v>
      </c>
      <c r="HC11" s="200"/>
      <c r="HD11" s="58">
        <v>0</v>
      </c>
      <c r="HE11" s="58">
        <v>0</v>
      </c>
      <c r="HF11" s="59">
        <v>100</v>
      </c>
      <c r="HG11" s="200"/>
      <c r="HH11" s="58">
        <v>0</v>
      </c>
      <c r="HI11" s="58">
        <v>0</v>
      </c>
      <c r="HJ11" s="59">
        <v>100</v>
      </c>
      <c r="HK11" s="202"/>
      <c r="HL11" s="58">
        <v>5</v>
      </c>
      <c r="HM11" s="58">
        <v>5</v>
      </c>
      <c r="HN11" s="59">
        <f t="shared" si="46"/>
        <v>100</v>
      </c>
      <c r="HO11" s="200"/>
      <c r="HP11" s="58">
        <v>0</v>
      </c>
      <c r="HQ11" s="58">
        <v>0</v>
      </c>
      <c r="HR11" s="59">
        <v>100</v>
      </c>
      <c r="HS11" s="200"/>
      <c r="HT11" s="58">
        <v>2100</v>
      </c>
      <c r="HU11" s="58">
        <v>2100</v>
      </c>
      <c r="HV11" s="59">
        <f t="shared" si="47"/>
        <v>100</v>
      </c>
      <c r="HW11" s="200"/>
      <c r="HX11" s="58">
        <v>2100</v>
      </c>
      <c r="HY11" s="58">
        <v>2100</v>
      </c>
      <c r="HZ11" s="59">
        <f t="shared" si="48"/>
        <v>100</v>
      </c>
      <c r="IA11" s="200"/>
      <c r="IB11" s="58">
        <v>2100</v>
      </c>
      <c r="IC11" s="58">
        <v>2100</v>
      </c>
      <c r="ID11" s="59">
        <f t="shared" si="49"/>
        <v>100</v>
      </c>
      <c r="IE11" s="200"/>
      <c r="IF11" s="58">
        <v>2100</v>
      </c>
      <c r="IG11" s="58">
        <v>2100</v>
      </c>
      <c r="IH11" s="59">
        <f t="shared" si="50"/>
        <v>100</v>
      </c>
      <c r="II11" s="200"/>
      <c r="IJ11" s="58">
        <v>5</v>
      </c>
      <c r="IK11" s="58">
        <v>5</v>
      </c>
      <c r="IL11" s="59">
        <f t="shared" si="51"/>
        <v>100</v>
      </c>
      <c r="IM11" s="200"/>
      <c r="IN11" s="58">
        <v>5</v>
      </c>
      <c r="IO11" s="58">
        <v>5</v>
      </c>
      <c r="IP11" s="59">
        <f t="shared" si="52"/>
        <v>100</v>
      </c>
      <c r="IQ11" s="200"/>
      <c r="IR11" s="58">
        <v>0</v>
      </c>
      <c r="IS11" s="58">
        <v>0</v>
      </c>
      <c r="IT11" s="59">
        <v>100</v>
      </c>
      <c r="IU11" s="200"/>
      <c r="IV11" s="58">
        <v>100</v>
      </c>
    </row>
    <row r="12" spans="1:256" s="61" customFormat="1" ht="47.25">
      <c r="A12" s="57" t="s">
        <v>132</v>
      </c>
      <c r="B12" s="82">
        <f t="shared" si="5"/>
        <v>105.75607902735564</v>
      </c>
      <c r="C12" s="208"/>
      <c r="D12" s="58">
        <v>28</v>
      </c>
      <c r="E12" s="58">
        <v>32</v>
      </c>
      <c r="F12" s="59">
        <f t="shared" si="6"/>
        <v>114.28571428571428</v>
      </c>
      <c r="G12" s="200"/>
      <c r="H12" s="58">
        <v>6</v>
      </c>
      <c r="I12" s="58">
        <v>6</v>
      </c>
      <c r="J12" s="59">
        <f t="shared" si="7"/>
        <v>100</v>
      </c>
      <c r="K12" s="216"/>
      <c r="L12" s="58">
        <v>884</v>
      </c>
      <c r="M12" s="58">
        <v>884</v>
      </c>
      <c r="N12" s="59">
        <f t="shared" si="8"/>
        <v>100</v>
      </c>
      <c r="O12" s="200"/>
      <c r="P12" s="58">
        <v>884</v>
      </c>
      <c r="Q12" s="58">
        <v>884</v>
      </c>
      <c r="R12" s="59">
        <f t="shared" si="9"/>
        <v>100</v>
      </c>
      <c r="S12" s="211"/>
      <c r="T12" s="59">
        <v>1260</v>
      </c>
      <c r="U12" s="59">
        <v>1260</v>
      </c>
      <c r="V12" s="59">
        <f t="shared" si="10"/>
        <v>100</v>
      </c>
      <c r="W12" s="211"/>
      <c r="X12" s="59">
        <v>1260</v>
      </c>
      <c r="Y12" s="59">
        <v>1260</v>
      </c>
      <c r="Z12" s="59">
        <f t="shared" si="11"/>
        <v>100</v>
      </c>
      <c r="AA12" s="200"/>
      <c r="AB12" s="58">
        <v>28</v>
      </c>
      <c r="AC12" s="58">
        <v>32</v>
      </c>
      <c r="AD12" s="59">
        <f t="shared" si="12"/>
        <v>114.28571428571428</v>
      </c>
      <c r="AE12" s="200"/>
      <c r="AF12" s="58">
        <v>28</v>
      </c>
      <c r="AG12" s="58">
        <v>32</v>
      </c>
      <c r="AH12" s="59">
        <f t="shared" si="13"/>
        <v>114.28571428571428</v>
      </c>
      <c r="AI12" s="200"/>
      <c r="AJ12" s="58">
        <v>0</v>
      </c>
      <c r="AK12" s="58">
        <v>0</v>
      </c>
      <c r="AL12" s="59">
        <v>100</v>
      </c>
      <c r="AM12" s="200"/>
      <c r="AN12" s="58">
        <v>0</v>
      </c>
      <c r="AO12" s="58">
        <v>0</v>
      </c>
      <c r="AP12" s="59">
        <v>100</v>
      </c>
      <c r="AQ12" s="200"/>
      <c r="AR12" s="58">
        <v>14</v>
      </c>
      <c r="AS12" s="58">
        <v>14</v>
      </c>
      <c r="AT12" s="59">
        <f t="shared" si="14"/>
        <v>100</v>
      </c>
      <c r="AU12" s="200"/>
      <c r="AV12" s="58">
        <v>5</v>
      </c>
      <c r="AW12" s="58">
        <v>5</v>
      </c>
      <c r="AX12" s="59">
        <f t="shared" si="15"/>
        <v>100</v>
      </c>
      <c r="AY12" s="200"/>
      <c r="AZ12" s="58">
        <v>1260</v>
      </c>
      <c r="BA12" s="58">
        <v>1260</v>
      </c>
      <c r="BB12" s="59">
        <f t="shared" si="16"/>
        <v>100</v>
      </c>
      <c r="BC12" s="200"/>
      <c r="BD12" s="58">
        <v>1260</v>
      </c>
      <c r="BE12" s="58">
        <v>1260</v>
      </c>
      <c r="BF12" s="59">
        <f t="shared" si="17"/>
        <v>100</v>
      </c>
      <c r="BG12" s="200"/>
      <c r="BH12" s="58">
        <v>1260</v>
      </c>
      <c r="BI12" s="58">
        <v>1260</v>
      </c>
      <c r="BJ12" s="59">
        <f t="shared" si="0"/>
        <v>100</v>
      </c>
      <c r="BK12" s="200"/>
      <c r="BL12" s="58">
        <v>1260</v>
      </c>
      <c r="BM12" s="58">
        <v>1260</v>
      </c>
      <c r="BN12" s="59">
        <f t="shared" si="1"/>
        <v>100</v>
      </c>
      <c r="BO12" s="200"/>
      <c r="BP12" s="58">
        <v>14</v>
      </c>
      <c r="BQ12" s="58">
        <v>14</v>
      </c>
      <c r="BR12" s="59">
        <f t="shared" si="18"/>
        <v>100</v>
      </c>
      <c r="BS12" s="200"/>
      <c r="BT12" s="58">
        <v>14</v>
      </c>
      <c r="BU12" s="58">
        <v>14</v>
      </c>
      <c r="BV12" s="59">
        <f t="shared" si="19"/>
        <v>100</v>
      </c>
      <c r="BW12" s="200"/>
      <c r="BX12" s="58">
        <v>0</v>
      </c>
      <c r="BY12" s="58">
        <v>0</v>
      </c>
      <c r="BZ12" s="59">
        <v>100</v>
      </c>
      <c r="CA12" s="200"/>
      <c r="CB12" s="58">
        <v>0</v>
      </c>
      <c r="CC12" s="58">
        <v>0</v>
      </c>
      <c r="CD12" s="59">
        <v>100</v>
      </c>
      <c r="CE12" s="200"/>
      <c r="CF12" s="58">
        <v>2</v>
      </c>
      <c r="CG12" s="58">
        <v>4</v>
      </c>
      <c r="CH12" s="59">
        <f t="shared" si="2"/>
        <v>200</v>
      </c>
      <c r="CI12" s="200"/>
      <c r="CJ12" s="58">
        <v>1</v>
      </c>
      <c r="CK12" s="58">
        <v>1</v>
      </c>
      <c r="CL12" s="59">
        <f t="shared" si="20"/>
        <v>100</v>
      </c>
      <c r="CM12" s="200"/>
      <c r="CN12" s="58">
        <v>1190</v>
      </c>
      <c r="CO12" s="58">
        <v>1190</v>
      </c>
      <c r="CP12" s="59">
        <f t="shared" si="21"/>
        <v>100</v>
      </c>
      <c r="CQ12" s="200"/>
      <c r="CR12" s="58">
        <v>1190</v>
      </c>
      <c r="CS12" s="58">
        <v>1190</v>
      </c>
      <c r="CT12" s="59">
        <f t="shared" si="22"/>
        <v>100</v>
      </c>
      <c r="CU12" s="200"/>
      <c r="CV12" s="58">
        <v>1190</v>
      </c>
      <c r="CW12" s="58">
        <v>1190</v>
      </c>
      <c r="CX12" s="59">
        <f t="shared" si="23"/>
        <v>100</v>
      </c>
      <c r="CY12" s="200"/>
      <c r="CZ12" s="58">
        <v>1190</v>
      </c>
      <c r="DA12" s="58">
        <v>1190</v>
      </c>
      <c r="DB12" s="59">
        <f t="shared" si="24"/>
        <v>100</v>
      </c>
      <c r="DC12" s="200"/>
      <c r="DD12" s="58">
        <v>2</v>
      </c>
      <c r="DE12" s="58">
        <v>4</v>
      </c>
      <c r="DF12" s="59">
        <f t="shared" si="25"/>
        <v>200</v>
      </c>
      <c r="DG12" s="200"/>
      <c r="DH12" s="58">
        <v>2</v>
      </c>
      <c r="DI12" s="58">
        <v>4</v>
      </c>
      <c r="DJ12" s="59">
        <f t="shared" si="3"/>
        <v>200</v>
      </c>
      <c r="DK12" s="200"/>
      <c r="DL12" s="58">
        <v>0</v>
      </c>
      <c r="DM12" s="58">
        <v>0</v>
      </c>
      <c r="DN12" s="59">
        <v>100</v>
      </c>
      <c r="DO12" s="200"/>
      <c r="DP12" s="58">
        <v>0</v>
      </c>
      <c r="DQ12" s="58">
        <v>0</v>
      </c>
      <c r="DR12" s="59">
        <v>100</v>
      </c>
      <c r="DS12" s="200"/>
      <c r="DT12" s="58">
        <v>30</v>
      </c>
      <c r="DU12" s="58">
        <v>30</v>
      </c>
      <c r="DV12" s="59">
        <f t="shared" si="26"/>
        <v>100</v>
      </c>
      <c r="DW12" s="200"/>
      <c r="DX12" s="58">
        <v>30</v>
      </c>
      <c r="DY12" s="58">
        <v>30</v>
      </c>
      <c r="DZ12" s="59">
        <f t="shared" si="27"/>
        <v>100</v>
      </c>
      <c r="EA12" s="200"/>
      <c r="EB12" s="58">
        <v>20</v>
      </c>
      <c r="EC12" s="58">
        <v>20</v>
      </c>
      <c r="ED12" s="59">
        <f t="shared" si="28"/>
        <v>100</v>
      </c>
      <c r="EE12" s="200"/>
      <c r="EF12" s="58">
        <v>20</v>
      </c>
      <c r="EG12" s="58">
        <v>20</v>
      </c>
      <c r="EH12" s="59">
        <f t="shared" si="29"/>
        <v>100</v>
      </c>
      <c r="EI12" s="200"/>
      <c r="EJ12" s="58">
        <v>1283</v>
      </c>
      <c r="EK12" s="58">
        <v>1283</v>
      </c>
      <c r="EL12" s="59">
        <f t="shared" si="30"/>
        <v>100</v>
      </c>
      <c r="EM12" s="200"/>
      <c r="EN12" s="58">
        <v>1283</v>
      </c>
      <c r="EO12" s="58">
        <v>1283</v>
      </c>
      <c r="EP12" s="59">
        <f t="shared" si="31"/>
        <v>100</v>
      </c>
      <c r="EQ12" s="200"/>
      <c r="ER12" s="58">
        <v>0</v>
      </c>
      <c r="ES12" s="58">
        <v>0</v>
      </c>
      <c r="ET12" s="59">
        <v>100</v>
      </c>
      <c r="EU12" s="200"/>
      <c r="EV12" s="58">
        <v>0</v>
      </c>
      <c r="EW12" s="58">
        <v>0</v>
      </c>
      <c r="EX12" s="59">
        <v>100</v>
      </c>
      <c r="EY12" s="200"/>
      <c r="EZ12" s="58">
        <v>0</v>
      </c>
      <c r="FA12" s="58">
        <v>0</v>
      </c>
      <c r="FB12" s="59">
        <v>100</v>
      </c>
      <c r="FC12" s="200"/>
      <c r="FD12" s="58">
        <v>0</v>
      </c>
      <c r="FE12" s="58">
        <v>0</v>
      </c>
      <c r="FF12" s="59">
        <v>100</v>
      </c>
      <c r="FG12" s="200"/>
      <c r="FH12" s="58">
        <v>0</v>
      </c>
      <c r="FI12" s="58">
        <v>0</v>
      </c>
      <c r="FJ12" s="59">
        <v>100</v>
      </c>
      <c r="FK12" s="200"/>
      <c r="FL12" s="58">
        <v>0</v>
      </c>
      <c r="FM12" s="58">
        <v>0</v>
      </c>
      <c r="FN12" s="59">
        <v>100</v>
      </c>
      <c r="FO12" s="200"/>
      <c r="FP12" s="58">
        <v>47</v>
      </c>
      <c r="FQ12" s="58">
        <v>53</v>
      </c>
      <c r="FR12" s="59">
        <f t="shared" si="37"/>
        <v>112.7659574468085</v>
      </c>
      <c r="FS12" s="200"/>
      <c r="FT12" s="58">
        <v>47</v>
      </c>
      <c r="FU12" s="58">
        <v>53</v>
      </c>
      <c r="FV12" s="59">
        <f t="shared" si="38"/>
        <v>112.7659574468085</v>
      </c>
      <c r="FW12" s="202"/>
      <c r="FX12" s="58">
        <v>7</v>
      </c>
      <c r="FY12" s="58">
        <v>7</v>
      </c>
      <c r="FZ12" s="59">
        <f t="shared" si="39"/>
        <v>100</v>
      </c>
      <c r="GA12" s="200"/>
      <c r="GB12" s="58">
        <v>1</v>
      </c>
      <c r="GC12" s="58">
        <v>1</v>
      </c>
      <c r="GD12" s="59">
        <f>GC12/GB12*100</f>
        <v>100</v>
      </c>
      <c r="GE12" s="200"/>
      <c r="GF12" s="58">
        <v>1260</v>
      </c>
      <c r="GG12" s="58">
        <v>1260</v>
      </c>
      <c r="GH12" s="59">
        <f t="shared" si="40"/>
        <v>100</v>
      </c>
      <c r="GI12" s="200"/>
      <c r="GJ12" s="58">
        <v>1260</v>
      </c>
      <c r="GK12" s="58">
        <v>1260</v>
      </c>
      <c r="GL12" s="59">
        <f t="shared" si="41"/>
        <v>100</v>
      </c>
      <c r="GM12" s="200"/>
      <c r="GN12" s="58">
        <v>1260</v>
      </c>
      <c r="GO12" s="58">
        <v>1260</v>
      </c>
      <c r="GP12" s="59">
        <f t="shared" si="42"/>
        <v>100</v>
      </c>
      <c r="GQ12" s="200"/>
      <c r="GR12" s="58">
        <v>1260</v>
      </c>
      <c r="GS12" s="58">
        <v>1260</v>
      </c>
      <c r="GT12" s="59">
        <f t="shared" si="43"/>
        <v>100</v>
      </c>
      <c r="GU12" s="200"/>
      <c r="GV12" s="58">
        <v>7</v>
      </c>
      <c r="GW12" s="58">
        <v>7</v>
      </c>
      <c r="GX12" s="59">
        <f t="shared" si="44"/>
        <v>100</v>
      </c>
      <c r="GY12" s="200"/>
      <c r="GZ12" s="58">
        <v>7</v>
      </c>
      <c r="HA12" s="58">
        <v>7</v>
      </c>
      <c r="HB12" s="59">
        <f t="shared" si="45"/>
        <v>100</v>
      </c>
      <c r="HC12" s="200"/>
      <c r="HD12" s="58">
        <v>0</v>
      </c>
      <c r="HE12" s="58">
        <v>0</v>
      </c>
      <c r="HF12" s="59">
        <v>100</v>
      </c>
      <c r="HG12" s="200"/>
      <c r="HH12" s="58">
        <v>0</v>
      </c>
      <c r="HI12" s="58">
        <v>0</v>
      </c>
      <c r="HJ12" s="59">
        <v>100</v>
      </c>
      <c r="HK12" s="202"/>
      <c r="HL12" s="58">
        <v>7</v>
      </c>
      <c r="HM12" s="58">
        <v>7</v>
      </c>
      <c r="HN12" s="59">
        <f t="shared" si="46"/>
        <v>100</v>
      </c>
      <c r="HO12" s="200"/>
      <c r="HP12" s="58">
        <v>1</v>
      </c>
      <c r="HQ12" s="58">
        <v>1</v>
      </c>
      <c r="HR12" s="59">
        <f>HQ12/HP12*100</f>
        <v>100</v>
      </c>
      <c r="HS12" s="200"/>
      <c r="HT12" s="58">
        <v>1260</v>
      </c>
      <c r="HU12" s="58">
        <v>1260</v>
      </c>
      <c r="HV12" s="59">
        <f t="shared" si="47"/>
        <v>100</v>
      </c>
      <c r="HW12" s="200"/>
      <c r="HX12" s="58">
        <v>1260</v>
      </c>
      <c r="HY12" s="58">
        <v>1260</v>
      </c>
      <c r="HZ12" s="59">
        <f t="shared" si="48"/>
        <v>100</v>
      </c>
      <c r="IA12" s="200"/>
      <c r="IB12" s="58">
        <v>1260</v>
      </c>
      <c r="IC12" s="58">
        <v>1260</v>
      </c>
      <c r="ID12" s="59">
        <f t="shared" si="49"/>
        <v>100</v>
      </c>
      <c r="IE12" s="200"/>
      <c r="IF12" s="58">
        <v>1260</v>
      </c>
      <c r="IG12" s="58">
        <v>1260</v>
      </c>
      <c r="IH12" s="59">
        <f t="shared" si="50"/>
        <v>100</v>
      </c>
      <c r="II12" s="200"/>
      <c r="IJ12" s="58">
        <v>7</v>
      </c>
      <c r="IK12" s="58">
        <v>7</v>
      </c>
      <c r="IL12" s="59">
        <f t="shared" si="51"/>
        <v>100</v>
      </c>
      <c r="IM12" s="200"/>
      <c r="IN12" s="58">
        <v>7</v>
      </c>
      <c r="IO12" s="58">
        <v>7</v>
      </c>
      <c r="IP12" s="59">
        <f t="shared" si="52"/>
        <v>100</v>
      </c>
      <c r="IQ12" s="200"/>
      <c r="IR12" s="58">
        <v>0</v>
      </c>
      <c r="IS12" s="58">
        <v>0</v>
      </c>
      <c r="IT12" s="59">
        <v>100</v>
      </c>
      <c r="IU12" s="200"/>
      <c r="IV12" s="58">
        <v>100</v>
      </c>
    </row>
    <row r="13" spans="1:256" s="61" customFormat="1" ht="47.25">
      <c r="A13" s="57" t="s">
        <v>133</v>
      </c>
      <c r="B13" s="82">
        <f t="shared" si="5"/>
        <v>100.29513888888887</v>
      </c>
      <c r="C13" s="208"/>
      <c r="D13" s="58">
        <v>10</v>
      </c>
      <c r="E13" s="58">
        <v>11</v>
      </c>
      <c r="F13" s="59">
        <f t="shared" si="6"/>
        <v>110.00000000000001</v>
      </c>
      <c r="G13" s="200"/>
      <c r="H13" s="58">
        <v>2</v>
      </c>
      <c r="I13" s="58">
        <v>2</v>
      </c>
      <c r="J13" s="59">
        <f t="shared" si="7"/>
        <v>100</v>
      </c>
      <c r="K13" s="216"/>
      <c r="L13" s="58">
        <v>3141</v>
      </c>
      <c r="M13" s="58">
        <v>3141</v>
      </c>
      <c r="N13" s="59">
        <f t="shared" si="8"/>
        <v>100</v>
      </c>
      <c r="O13" s="200"/>
      <c r="P13" s="58">
        <v>3141</v>
      </c>
      <c r="Q13" s="58">
        <v>3141</v>
      </c>
      <c r="R13" s="59">
        <f t="shared" si="9"/>
        <v>100</v>
      </c>
      <c r="S13" s="211"/>
      <c r="T13" s="59">
        <v>3141</v>
      </c>
      <c r="U13" s="59">
        <v>3141</v>
      </c>
      <c r="V13" s="59">
        <f t="shared" si="10"/>
        <v>100</v>
      </c>
      <c r="W13" s="211"/>
      <c r="X13" s="59">
        <v>3141</v>
      </c>
      <c r="Y13" s="59">
        <v>3141</v>
      </c>
      <c r="Z13" s="59">
        <f t="shared" si="11"/>
        <v>100</v>
      </c>
      <c r="AA13" s="200"/>
      <c r="AB13" s="58">
        <v>10</v>
      </c>
      <c r="AC13" s="58">
        <v>11</v>
      </c>
      <c r="AD13" s="59">
        <f t="shared" si="12"/>
        <v>110.00000000000001</v>
      </c>
      <c r="AE13" s="200"/>
      <c r="AF13" s="58">
        <v>10</v>
      </c>
      <c r="AG13" s="58">
        <v>11</v>
      </c>
      <c r="AH13" s="59">
        <f t="shared" si="13"/>
        <v>110.00000000000001</v>
      </c>
      <c r="AI13" s="200"/>
      <c r="AJ13" s="58">
        <v>0</v>
      </c>
      <c r="AK13" s="58">
        <v>0</v>
      </c>
      <c r="AL13" s="59">
        <v>100</v>
      </c>
      <c r="AM13" s="200"/>
      <c r="AN13" s="58">
        <v>0</v>
      </c>
      <c r="AO13" s="58">
        <v>0</v>
      </c>
      <c r="AP13" s="59">
        <v>100</v>
      </c>
      <c r="AQ13" s="200"/>
      <c r="AR13" s="58">
        <v>17</v>
      </c>
      <c r="AS13" s="58">
        <v>17</v>
      </c>
      <c r="AT13" s="59">
        <f t="shared" si="14"/>
        <v>100</v>
      </c>
      <c r="AU13" s="200"/>
      <c r="AV13" s="58">
        <v>6</v>
      </c>
      <c r="AW13" s="58">
        <v>5</v>
      </c>
      <c r="AX13" s="59">
        <f t="shared" si="15"/>
        <v>83.33333333333334</v>
      </c>
      <c r="AY13" s="200"/>
      <c r="AZ13" s="58">
        <v>5462</v>
      </c>
      <c r="BA13" s="58">
        <v>5462</v>
      </c>
      <c r="BB13" s="59">
        <f t="shared" si="16"/>
        <v>100</v>
      </c>
      <c r="BC13" s="200"/>
      <c r="BD13" s="58">
        <v>5462</v>
      </c>
      <c r="BE13" s="58">
        <v>5462</v>
      </c>
      <c r="BF13" s="59">
        <f t="shared" si="17"/>
        <v>100</v>
      </c>
      <c r="BG13" s="200"/>
      <c r="BH13" s="58">
        <v>5462</v>
      </c>
      <c r="BI13" s="58">
        <v>5462</v>
      </c>
      <c r="BJ13" s="59">
        <f t="shared" si="0"/>
        <v>100</v>
      </c>
      <c r="BK13" s="200"/>
      <c r="BL13" s="58">
        <v>5462</v>
      </c>
      <c r="BM13" s="58">
        <v>5462</v>
      </c>
      <c r="BN13" s="59">
        <f t="shared" si="1"/>
        <v>100</v>
      </c>
      <c r="BO13" s="200"/>
      <c r="BP13" s="58">
        <v>17</v>
      </c>
      <c r="BQ13" s="58">
        <v>17</v>
      </c>
      <c r="BR13" s="59">
        <f t="shared" si="18"/>
        <v>100</v>
      </c>
      <c r="BS13" s="200"/>
      <c r="BT13" s="58">
        <v>17</v>
      </c>
      <c r="BU13" s="58">
        <v>17</v>
      </c>
      <c r="BV13" s="59">
        <f t="shared" si="19"/>
        <v>100</v>
      </c>
      <c r="BW13" s="200"/>
      <c r="BX13" s="58">
        <v>0</v>
      </c>
      <c r="BY13" s="58">
        <v>0</v>
      </c>
      <c r="BZ13" s="59">
        <v>100</v>
      </c>
      <c r="CA13" s="200"/>
      <c r="CB13" s="58">
        <v>0</v>
      </c>
      <c r="CC13" s="58">
        <v>0</v>
      </c>
      <c r="CD13" s="59">
        <v>100</v>
      </c>
      <c r="CE13" s="200"/>
      <c r="CF13" s="58">
        <v>2</v>
      </c>
      <c r="CG13" s="58">
        <v>2</v>
      </c>
      <c r="CH13" s="59">
        <f t="shared" si="2"/>
        <v>100</v>
      </c>
      <c r="CI13" s="200"/>
      <c r="CJ13" s="58">
        <v>1</v>
      </c>
      <c r="CK13" s="58">
        <v>1</v>
      </c>
      <c r="CL13" s="59">
        <f t="shared" si="20"/>
        <v>100</v>
      </c>
      <c r="CM13" s="200"/>
      <c r="CN13" s="58">
        <v>2346</v>
      </c>
      <c r="CO13" s="58">
        <v>2346</v>
      </c>
      <c r="CP13" s="59">
        <f t="shared" si="21"/>
        <v>100</v>
      </c>
      <c r="CQ13" s="200"/>
      <c r="CR13" s="58">
        <v>2346</v>
      </c>
      <c r="CS13" s="58">
        <v>2346</v>
      </c>
      <c r="CT13" s="59">
        <f t="shared" si="22"/>
        <v>100</v>
      </c>
      <c r="CU13" s="200"/>
      <c r="CV13" s="58">
        <v>2346</v>
      </c>
      <c r="CW13" s="58">
        <v>2346</v>
      </c>
      <c r="CX13" s="59">
        <f t="shared" si="23"/>
        <v>100</v>
      </c>
      <c r="CY13" s="200"/>
      <c r="CZ13" s="58">
        <v>2346</v>
      </c>
      <c r="DA13" s="58">
        <v>2346</v>
      </c>
      <c r="DB13" s="59">
        <f t="shared" si="24"/>
        <v>100</v>
      </c>
      <c r="DC13" s="200"/>
      <c r="DD13" s="58">
        <v>2</v>
      </c>
      <c r="DE13" s="58">
        <v>2</v>
      </c>
      <c r="DF13" s="59">
        <f t="shared" si="25"/>
        <v>100</v>
      </c>
      <c r="DG13" s="200"/>
      <c r="DH13" s="58">
        <v>2</v>
      </c>
      <c r="DI13" s="58">
        <v>2</v>
      </c>
      <c r="DJ13" s="59">
        <f t="shared" si="3"/>
        <v>100</v>
      </c>
      <c r="DK13" s="200"/>
      <c r="DL13" s="58">
        <v>0</v>
      </c>
      <c r="DM13" s="58">
        <v>0</v>
      </c>
      <c r="DN13" s="59">
        <v>100</v>
      </c>
      <c r="DO13" s="200"/>
      <c r="DP13" s="58">
        <v>0</v>
      </c>
      <c r="DQ13" s="58">
        <v>0</v>
      </c>
      <c r="DR13" s="59">
        <v>100</v>
      </c>
      <c r="DS13" s="200"/>
      <c r="DT13" s="58">
        <v>25</v>
      </c>
      <c r="DU13" s="58">
        <v>25</v>
      </c>
      <c r="DV13" s="59">
        <f t="shared" si="26"/>
        <v>100</v>
      </c>
      <c r="DW13" s="200"/>
      <c r="DX13" s="58">
        <v>25</v>
      </c>
      <c r="DY13" s="58">
        <v>25</v>
      </c>
      <c r="DZ13" s="59">
        <f t="shared" si="27"/>
        <v>100</v>
      </c>
      <c r="EA13" s="200"/>
      <c r="EB13" s="58">
        <v>0</v>
      </c>
      <c r="EC13" s="58">
        <v>0</v>
      </c>
      <c r="ED13" s="59">
        <v>100</v>
      </c>
      <c r="EE13" s="200"/>
      <c r="EF13" s="58">
        <v>0</v>
      </c>
      <c r="EG13" s="58">
        <v>0</v>
      </c>
      <c r="EH13" s="59">
        <v>100</v>
      </c>
      <c r="EI13" s="200"/>
      <c r="EJ13" s="58">
        <v>0</v>
      </c>
      <c r="EK13" s="58">
        <v>0</v>
      </c>
      <c r="EL13" s="59">
        <v>100</v>
      </c>
      <c r="EM13" s="200"/>
      <c r="EN13" s="58">
        <v>0</v>
      </c>
      <c r="EO13" s="58">
        <v>0</v>
      </c>
      <c r="EP13" s="59">
        <v>100</v>
      </c>
      <c r="EQ13" s="200"/>
      <c r="ER13" s="58">
        <v>0</v>
      </c>
      <c r="ES13" s="58">
        <v>0</v>
      </c>
      <c r="ET13" s="59">
        <v>100</v>
      </c>
      <c r="EU13" s="200"/>
      <c r="EV13" s="58">
        <v>0</v>
      </c>
      <c r="EW13" s="58">
        <v>0</v>
      </c>
      <c r="EX13" s="59">
        <v>100</v>
      </c>
      <c r="EY13" s="200"/>
      <c r="EZ13" s="58">
        <v>0</v>
      </c>
      <c r="FA13" s="58">
        <v>0</v>
      </c>
      <c r="FB13" s="59">
        <v>100</v>
      </c>
      <c r="FC13" s="200"/>
      <c r="FD13" s="58">
        <v>0</v>
      </c>
      <c r="FE13" s="58">
        <v>0</v>
      </c>
      <c r="FF13" s="59">
        <v>100</v>
      </c>
      <c r="FG13" s="200"/>
      <c r="FH13" s="58">
        <v>0</v>
      </c>
      <c r="FI13" s="58">
        <v>0</v>
      </c>
      <c r="FJ13" s="59">
        <v>100</v>
      </c>
      <c r="FK13" s="200"/>
      <c r="FL13" s="58">
        <v>0</v>
      </c>
      <c r="FM13" s="58">
        <v>0</v>
      </c>
      <c r="FN13" s="59">
        <v>100</v>
      </c>
      <c r="FO13" s="200"/>
      <c r="FP13" s="58">
        <v>36</v>
      </c>
      <c r="FQ13" s="58">
        <v>37</v>
      </c>
      <c r="FR13" s="59">
        <f t="shared" si="37"/>
        <v>102.77777777777777</v>
      </c>
      <c r="FS13" s="200"/>
      <c r="FT13" s="58">
        <v>36</v>
      </c>
      <c r="FU13" s="58">
        <v>37</v>
      </c>
      <c r="FV13" s="59">
        <f t="shared" si="38"/>
        <v>102.77777777777777</v>
      </c>
      <c r="FW13" s="202"/>
      <c r="FX13" s="58">
        <v>1</v>
      </c>
      <c r="FY13" s="58">
        <v>1</v>
      </c>
      <c r="FZ13" s="59">
        <f t="shared" si="39"/>
        <v>100</v>
      </c>
      <c r="GA13" s="200"/>
      <c r="GB13" s="58">
        <v>0</v>
      </c>
      <c r="GC13" s="58">
        <v>0</v>
      </c>
      <c r="GD13" s="59">
        <v>100</v>
      </c>
      <c r="GE13" s="200"/>
      <c r="GF13" s="58">
        <v>1050</v>
      </c>
      <c r="GG13" s="58">
        <v>1050</v>
      </c>
      <c r="GH13" s="59">
        <f t="shared" si="40"/>
        <v>100</v>
      </c>
      <c r="GI13" s="200"/>
      <c r="GJ13" s="58">
        <v>1050</v>
      </c>
      <c r="GK13" s="58">
        <v>1050</v>
      </c>
      <c r="GL13" s="59">
        <f t="shared" si="41"/>
        <v>100</v>
      </c>
      <c r="GM13" s="200"/>
      <c r="GN13" s="58">
        <v>1050</v>
      </c>
      <c r="GO13" s="58">
        <v>1050</v>
      </c>
      <c r="GP13" s="59">
        <f t="shared" si="42"/>
        <v>100</v>
      </c>
      <c r="GQ13" s="200"/>
      <c r="GR13" s="58">
        <v>1050</v>
      </c>
      <c r="GS13" s="58">
        <v>1050</v>
      </c>
      <c r="GT13" s="59">
        <f t="shared" si="43"/>
        <v>100</v>
      </c>
      <c r="GU13" s="200"/>
      <c r="GV13" s="58">
        <v>1</v>
      </c>
      <c r="GW13" s="58">
        <v>1</v>
      </c>
      <c r="GX13" s="59">
        <f t="shared" si="44"/>
        <v>100</v>
      </c>
      <c r="GY13" s="200"/>
      <c r="GZ13" s="58">
        <v>1</v>
      </c>
      <c r="HA13" s="58">
        <v>1</v>
      </c>
      <c r="HB13" s="59">
        <f t="shared" si="45"/>
        <v>100</v>
      </c>
      <c r="HC13" s="200"/>
      <c r="HD13" s="58">
        <v>0</v>
      </c>
      <c r="HE13" s="58">
        <v>0</v>
      </c>
      <c r="HF13" s="59">
        <v>100</v>
      </c>
      <c r="HG13" s="200"/>
      <c r="HH13" s="58">
        <v>0</v>
      </c>
      <c r="HI13" s="58">
        <v>0</v>
      </c>
      <c r="HJ13" s="59">
        <v>100</v>
      </c>
      <c r="HK13" s="202"/>
      <c r="HL13" s="58">
        <v>1</v>
      </c>
      <c r="HM13" s="58">
        <v>1</v>
      </c>
      <c r="HN13" s="59">
        <f t="shared" si="46"/>
        <v>100</v>
      </c>
      <c r="HO13" s="200"/>
      <c r="HP13" s="58">
        <v>0</v>
      </c>
      <c r="HQ13" s="58">
        <v>0</v>
      </c>
      <c r="HR13" s="59">
        <v>100</v>
      </c>
      <c r="HS13" s="200"/>
      <c r="HT13" s="58">
        <v>1050</v>
      </c>
      <c r="HU13" s="58">
        <v>1050</v>
      </c>
      <c r="HV13" s="59">
        <f t="shared" si="47"/>
        <v>100</v>
      </c>
      <c r="HW13" s="200"/>
      <c r="HX13" s="58">
        <v>1050</v>
      </c>
      <c r="HY13" s="58">
        <v>1050</v>
      </c>
      <c r="HZ13" s="59">
        <f t="shared" si="48"/>
        <v>100</v>
      </c>
      <c r="IA13" s="200"/>
      <c r="IB13" s="58">
        <v>1050</v>
      </c>
      <c r="IC13" s="58">
        <v>1050</v>
      </c>
      <c r="ID13" s="59">
        <f t="shared" si="49"/>
        <v>100</v>
      </c>
      <c r="IE13" s="200"/>
      <c r="IF13" s="58">
        <v>1050</v>
      </c>
      <c r="IG13" s="58">
        <v>1050</v>
      </c>
      <c r="IH13" s="59">
        <f t="shared" si="50"/>
        <v>100</v>
      </c>
      <c r="II13" s="200"/>
      <c r="IJ13" s="58">
        <v>1</v>
      </c>
      <c r="IK13" s="58">
        <v>1</v>
      </c>
      <c r="IL13" s="59">
        <f t="shared" si="51"/>
        <v>100</v>
      </c>
      <c r="IM13" s="200"/>
      <c r="IN13" s="58">
        <v>1</v>
      </c>
      <c r="IO13" s="58">
        <v>1</v>
      </c>
      <c r="IP13" s="59">
        <f t="shared" si="52"/>
        <v>100</v>
      </c>
      <c r="IQ13" s="200"/>
      <c r="IR13" s="58">
        <v>0</v>
      </c>
      <c r="IS13" s="58">
        <v>0</v>
      </c>
      <c r="IT13" s="59">
        <v>100</v>
      </c>
      <c r="IU13" s="200"/>
      <c r="IV13" s="58">
        <v>100</v>
      </c>
    </row>
    <row r="14" spans="1:256" s="61" customFormat="1" ht="47.25">
      <c r="A14" s="57" t="s">
        <v>134</v>
      </c>
      <c r="B14" s="82">
        <f t="shared" si="5"/>
        <v>99.97275892552312</v>
      </c>
      <c r="C14" s="208"/>
      <c r="D14" s="58">
        <v>58</v>
      </c>
      <c r="E14" s="58">
        <v>57</v>
      </c>
      <c r="F14" s="59">
        <f t="shared" si="6"/>
        <v>98.27586206896551</v>
      </c>
      <c r="G14" s="200"/>
      <c r="H14" s="58">
        <v>12</v>
      </c>
      <c r="I14" s="58">
        <v>10</v>
      </c>
      <c r="J14" s="59">
        <f t="shared" si="7"/>
        <v>83.33333333333334</v>
      </c>
      <c r="K14" s="216"/>
      <c r="L14" s="58">
        <v>3141</v>
      </c>
      <c r="M14" s="58">
        <v>3141</v>
      </c>
      <c r="N14" s="59">
        <f t="shared" si="8"/>
        <v>100</v>
      </c>
      <c r="O14" s="200"/>
      <c r="P14" s="58">
        <v>3141</v>
      </c>
      <c r="Q14" s="58">
        <v>3141</v>
      </c>
      <c r="R14" s="59">
        <f t="shared" si="9"/>
        <v>100</v>
      </c>
      <c r="S14" s="211"/>
      <c r="T14" s="59">
        <v>3141</v>
      </c>
      <c r="U14" s="59">
        <v>3141</v>
      </c>
      <c r="V14" s="59">
        <f t="shared" si="10"/>
        <v>100</v>
      </c>
      <c r="W14" s="211"/>
      <c r="X14" s="59">
        <v>3141</v>
      </c>
      <c r="Y14" s="59">
        <v>3141</v>
      </c>
      <c r="Z14" s="59">
        <f t="shared" si="11"/>
        <v>100</v>
      </c>
      <c r="AA14" s="200"/>
      <c r="AB14" s="58">
        <v>58</v>
      </c>
      <c r="AC14" s="58">
        <v>57</v>
      </c>
      <c r="AD14" s="59">
        <f t="shared" si="12"/>
        <v>98.27586206896551</v>
      </c>
      <c r="AE14" s="200"/>
      <c r="AF14" s="58">
        <v>58</v>
      </c>
      <c r="AG14" s="58">
        <v>57</v>
      </c>
      <c r="AH14" s="59">
        <f t="shared" si="13"/>
        <v>98.27586206896551</v>
      </c>
      <c r="AI14" s="200"/>
      <c r="AJ14" s="58">
        <v>0</v>
      </c>
      <c r="AK14" s="58">
        <v>0</v>
      </c>
      <c r="AL14" s="59">
        <v>100</v>
      </c>
      <c r="AM14" s="200"/>
      <c r="AN14" s="58">
        <v>0</v>
      </c>
      <c r="AO14" s="58">
        <v>0</v>
      </c>
      <c r="AP14" s="59">
        <v>100</v>
      </c>
      <c r="AQ14" s="200"/>
      <c r="AR14" s="58">
        <v>79</v>
      </c>
      <c r="AS14" s="58">
        <v>82</v>
      </c>
      <c r="AT14" s="59">
        <f t="shared" si="14"/>
        <v>103.79746835443038</v>
      </c>
      <c r="AU14" s="200"/>
      <c r="AV14" s="58">
        <v>21</v>
      </c>
      <c r="AW14" s="58">
        <v>21</v>
      </c>
      <c r="AX14" s="59">
        <f t="shared" si="15"/>
        <v>100</v>
      </c>
      <c r="AY14" s="200"/>
      <c r="AZ14" s="58">
        <v>5465</v>
      </c>
      <c r="BA14" s="58">
        <v>5465</v>
      </c>
      <c r="BB14" s="59">
        <f t="shared" si="16"/>
        <v>100</v>
      </c>
      <c r="BC14" s="200"/>
      <c r="BD14" s="58">
        <v>5465</v>
      </c>
      <c r="BE14" s="58">
        <v>5465</v>
      </c>
      <c r="BF14" s="59">
        <f t="shared" si="17"/>
        <v>100</v>
      </c>
      <c r="BG14" s="200"/>
      <c r="BH14" s="58">
        <v>5465</v>
      </c>
      <c r="BI14" s="58">
        <v>5465</v>
      </c>
      <c r="BJ14" s="59">
        <f t="shared" si="0"/>
        <v>100</v>
      </c>
      <c r="BK14" s="200"/>
      <c r="BL14" s="58">
        <v>5465</v>
      </c>
      <c r="BM14" s="58">
        <v>5465</v>
      </c>
      <c r="BN14" s="59">
        <f t="shared" si="1"/>
        <v>100</v>
      </c>
      <c r="BO14" s="200"/>
      <c r="BP14" s="58">
        <v>79</v>
      </c>
      <c r="BQ14" s="58">
        <v>82</v>
      </c>
      <c r="BR14" s="59">
        <f t="shared" si="18"/>
        <v>103.79746835443038</v>
      </c>
      <c r="BS14" s="200"/>
      <c r="BT14" s="58">
        <v>79</v>
      </c>
      <c r="BU14" s="58">
        <v>82</v>
      </c>
      <c r="BV14" s="59">
        <f t="shared" si="19"/>
        <v>103.79746835443038</v>
      </c>
      <c r="BW14" s="200"/>
      <c r="BX14" s="58">
        <v>0</v>
      </c>
      <c r="BY14" s="58">
        <v>0</v>
      </c>
      <c r="BZ14" s="59">
        <v>100</v>
      </c>
      <c r="CA14" s="200"/>
      <c r="CB14" s="58">
        <v>0</v>
      </c>
      <c r="CC14" s="58">
        <v>0</v>
      </c>
      <c r="CD14" s="59">
        <v>100</v>
      </c>
      <c r="CE14" s="200"/>
      <c r="CF14" s="58">
        <v>15</v>
      </c>
      <c r="CG14" s="58">
        <v>16</v>
      </c>
      <c r="CH14" s="59">
        <f t="shared" si="2"/>
        <v>106.66666666666667</v>
      </c>
      <c r="CI14" s="200"/>
      <c r="CJ14" s="58">
        <v>8</v>
      </c>
      <c r="CK14" s="58">
        <v>8</v>
      </c>
      <c r="CL14" s="59">
        <f t="shared" si="20"/>
        <v>100</v>
      </c>
      <c r="CM14" s="200"/>
      <c r="CN14" s="58">
        <v>2312</v>
      </c>
      <c r="CO14" s="58">
        <v>2312</v>
      </c>
      <c r="CP14" s="59">
        <f t="shared" si="21"/>
        <v>100</v>
      </c>
      <c r="CQ14" s="200"/>
      <c r="CR14" s="58">
        <v>2312</v>
      </c>
      <c r="CS14" s="58">
        <v>2312</v>
      </c>
      <c r="CT14" s="59">
        <f t="shared" si="22"/>
        <v>100</v>
      </c>
      <c r="CU14" s="200"/>
      <c r="CV14" s="58">
        <v>2312</v>
      </c>
      <c r="CW14" s="58">
        <v>2312</v>
      </c>
      <c r="CX14" s="59">
        <f t="shared" si="23"/>
        <v>100</v>
      </c>
      <c r="CY14" s="200"/>
      <c r="CZ14" s="58">
        <v>2312</v>
      </c>
      <c r="DA14" s="58">
        <v>2312</v>
      </c>
      <c r="DB14" s="59">
        <f t="shared" si="24"/>
        <v>100</v>
      </c>
      <c r="DC14" s="200"/>
      <c r="DD14" s="58">
        <v>15</v>
      </c>
      <c r="DE14" s="58">
        <v>16</v>
      </c>
      <c r="DF14" s="59">
        <f t="shared" si="25"/>
        <v>106.66666666666667</v>
      </c>
      <c r="DG14" s="200"/>
      <c r="DH14" s="58">
        <v>15</v>
      </c>
      <c r="DI14" s="58">
        <v>16</v>
      </c>
      <c r="DJ14" s="59">
        <f t="shared" si="3"/>
        <v>106.66666666666667</v>
      </c>
      <c r="DK14" s="200"/>
      <c r="DL14" s="58">
        <v>0</v>
      </c>
      <c r="DM14" s="58">
        <v>0</v>
      </c>
      <c r="DN14" s="59">
        <v>100</v>
      </c>
      <c r="DO14" s="200"/>
      <c r="DP14" s="58">
        <v>0</v>
      </c>
      <c r="DQ14" s="58">
        <v>0</v>
      </c>
      <c r="DR14" s="59">
        <v>100</v>
      </c>
      <c r="DS14" s="200"/>
      <c r="DT14" s="58">
        <v>150</v>
      </c>
      <c r="DU14" s="58">
        <v>150</v>
      </c>
      <c r="DV14" s="59">
        <f t="shared" si="26"/>
        <v>100</v>
      </c>
      <c r="DW14" s="200"/>
      <c r="DX14" s="58">
        <v>150</v>
      </c>
      <c r="DY14" s="58">
        <v>150</v>
      </c>
      <c r="DZ14" s="59">
        <f t="shared" si="27"/>
        <v>100</v>
      </c>
      <c r="EA14" s="200"/>
      <c r="EB14" s="58">
        <v>125</v>
      </c>
      <c r="EC14" s="58">
        <v>125</v>
      </c>
      <c r="ED14" s="59">
        <f t="shared" si="28"/>
        <v>100</v>
      </c>
      <c r="EE14" s="200"/>
      <c r="EF14" s="58">
        <v>125</v>
      </c>
      <c r="EG14" s="58">
        <v>125</v>
      </c>
      <c r="EH14" s="59">
        <f t="shared" si="29"/>
        <v>100</v>
      </c>
      <c r="EI14" s="200"/>
      <c r="EJ14" s="58">
        <v>1220</v>
      </c>
      <c r="EK14" s="58">
        <v>1220</v>
      </c>
      <c r="EL14" s="59">
        <f t="shared" si="30"/>
        <v>100</v>
      </c>
      <c r="EM14" s="200"/>
      <c r="EN14" s="58">
        <v>1220</v>
      </c>
      <c r="EO14" s="58">
        <v>1220</v>
      </c>
      <c r="EP14" s="59">
        <f t="shared" si="31"/>
        <v>100</v>
      </c>
      <c r="EQ14" s="200"/>
      <c r="ER14" s="58">
        <v>173</v>
      </c>
      <c r="ES14" s="58">
        <v>173</v>
      </c>
      <c r="ET14" s="59">
        <f t="shared" si="32"/>
        <v>100</v>
      </c>
      <c r="EU14" s="200"/>
      <c r="EV14" s="58">
        <v>173</v>
      </c>
      <c r="EW14" s="58">
        <v>173</v>
      </c>
      <c r="EX14" s="59">
        <f t="shared" si="4"/>
        <v>100</v>
      </c>
      <c r="EY14" s="200"/>
      <c r="EZ14" s="58">
        <v>3</v>
      </c>
      <c r="FA14" s="58">
        <v>3</v>
      </c>
      <c r="FB14" s="59">
        <f t="shared" si="33"/>
        <v>100</v>
      </c>
      <c r="FC14" s="200"/>
      <c r="FD14" s="58">
        <v>173</v>
      </c>
      <c r="FE14" s="58">
        <v>173</v>
      </c>
      <c r="FF14" s="59">
        <f t="shared" si="34"/>
        <v>100</v>
      </c>
      <c r="FG14" s="200"/>
      <c r="FH14" s="58">
        <v>173</v>
      </c>
      <c r="FI14" s="58">
        <v>173</v>
      </c>
      <c r="FJ14" s="59">
        <f t="shared" si="35"/>
        <v>100</v>
      </c>
      <c r="FK14" s="200"/>
      <c r="FL14" s="58">
        <v>173</v>
      </c>
      <c r="FM14" s="58">
        <v>173</v>
      </c>
      <c r="FN14" s="59">
        <f t="shared" si="36"/>
        <v>100</v>
      </c>
      <c r="FO14" s="200"/>
      <c r="FP14" s="58">
        <v>229</v>
      </c>
      <c r="FQ14" s="58">
        <v>231</v>
      </c>
      <c r="FR14" s="59">
        <f t="shared" si="37"/>
        <v>100.87336244541486</v>
      </c>
      <c r="FS14" s="200"/>
      <c r="FT14" s="58">
        <v>229</v>
      </c>
      <c r="FU14" s="58">
        <v>231</v>
      </c>
      <c r="FV14" s="59">
        <f t="shared" si="38"/>
        <v>100.87336244541486</v>
      </c>
      <c r="FW14" s="202"/>
      <c r="FX14" s="58">
        <v>31</v>
      </c>
      <c r="FY14" s="58">
        <v>31</v>
      </c>
      <c r="FZ14" s="59">
        <f t="shared" si="39"/>
        <v>100</v>
      </c>
      <c r="GA14" s="200"/>
      <c r="GB14" s="58">
        <v>7</v>
      </c>
      <c r="GC14" s="58">
        <v>7</v>
      </c>
      <c r="GD14" s="59">
        <f>GC14/GB14*100</f>
        <v>100</v>
      </c>
      <c r="GE14" s="200"/>
      <c r="GF14" s="58">
        <v>6052</v>
      </c>
      <c r="GG14" s="58">
        <v>6052</v>
      </c>
      <c r="GH14" s="59">
        <f t="shared" si="40"/>
        <v>100</v>
      </c>
      <c r="GI14" s="200"/>
      <c r="GJ14" s="58">
        <v>6052</v>
      </c>
      <c r="GK14" s="58">
        <v>6052</v>
      </c>
      <c r="GL14" s="59">
        <f t="shared" si="41"/>
        <v>100</v>
      </c>
      <c r="GM14" s="200"/>
      <c r="GN14" s="58">
        <v>6052</v>
      </c>
      <c r="GO14" s="58">
        <v>6052</v>
      </c>
      <c r="GP14" s="59">
        <f t="shared" si="42"/>
        <v>100</v>
      </c>
      <c r="GQ14" s="200"/>
      <c r="GR14" s="58">
        <v>6052</v>
      </c>
      <c r="GS14" s="58">
        <v>6052</v>
      </c>
      <c r="GT14" s="59">
        <f t="shared" si="43"/>
        <v>100</v>
      </c>
      <c r="GU14" s="200"/>
      <c r="GV14" s="58">
        <v>31</v>
      </c>
      <c r="GW14" s="58">
        <v>31</v>
      </c>
      <c r="GX14" s="59">
        <f t="shared" si="44"/>
        <v>100</v>
      </c>
      <c r="GY14" s="200"/>
      <c r="GZ14" s="58">
        <v>31</v>
      </c>
      <c r="HA14" s="58">
        <v>31</v>
      </c>
      <c r="HB14" s="59">
        <f t="shared" si="45"/>
        <v>100</v>
      </c>
      <c r="HC14" s="200"/>
      <c r="HD14" s="58">
        <v>0</v>
      </c>
      <c r="HE14" s="58">
        <v>0</v>
      </c>
      <c r="HF14" s="59">
        <v>100</v>
      </c>
      <c r="HG14" s="200"/>
      <c r="HH14" s="58">
        <v>0</v>
      </c>
      <c r="HI14" s="58">
        <v>0</v>
      </c>
      <c r="HJ14" s="59">
        <v>100</v>
      </c>
      <c r="HK14" s="202"/>
      <c r="HL14" s="58">
        <v>46</v>
      </c>
      <c r="HM14" s="58">
        <v>44</v>
      </c>
      <c r="HN14" s="59">
        <f t="shared" si="46"/>
        <v>95.65217391304348</v>
      </c>
      <c r="HO14" s="200"/>
      <c r="HP14" s="58">
        <v>7</v>
      </c>
      <c r="HQ14" s="58">
        <v>7</v>
      </c>
      <c r="HR14" s="59">
        <f>HQ14/HP14*100</f>
        <v>100</v>
      </c>
      <c r="HS14" s="200"/>
      <c r="HT14" s="58">
        <v>6052</v>
      </c>
      <c r="HU14" s="58">
        <v>6052</v>
      </c>
      <c r="HV14" s="59">
        <f t="shared" si="47"/>
        <v>100</v>
      </c>
      <c r="HW14" s="200"/>
      <c r="HX14" s="58">
        <v>6052</v>
      </c>
      <c r="HY14" s="58">
        <v>6052</v>
      </c>
      <c r="HZ14" s="59">
        <f t="shared" si="48"/>
        <v>100</v>
      </c>
      <c r="IA14" s="200"/>
      <c r="IB14" s="58">
        <v>6052</v>
      </c>
      <c r="IC14" s="58">
        <v>6052</v>
      </c>
      <c r="ID14" s="59">
        <f t="shared" si="49"/>
        <v>100</v>
      </c>
      <c r="IE14" s="200"/>
      <c r="IF14" s="58">
        <v>6052</v>
      </c>
      <c r="IG14" s="58">
        <v>6052</v>
      </c>
      <c r="IH14" s="59">
        <f t="shared" si="50"/>
        <v>100</v>
      </c>
      <c r="II14" s="200"/>
      <c r="IJ14" s="58">
        <v>46</v>
      </c>
      <c r="IK14" s="58">
        <v>44</v>
      </c>
      <c r="IL14" s="59">
        <f t="shared" si="51"/>
        <v>95.65217391304348</v>
      </c>
      <c r="IM14" s="200"/>
      <c r="IN14" s="58">
        <v>46</v>
      </c>
      <c r="IO14" s="58">
        <v>44</v>
      </c>
      <c r="IP14" s="59">
        <f t="shared" si="52"/>
        <v>95.65217391304348</v>
      </c>
      <c r="IQ14" s="200"/>
      <c r="IR14" s="58">
        <v>0</v>
      </c>
      <c r="IS14" s="58">
        <v>0</v>
      </c>
      <c r="IT14" s="59">
        <v>100</v>
      </c>
      <c r="IU14" s="200"/>
      <c r="IV14" s="58">
        <v>100</v>
      </c>
    </row>
    <row r="15" spans="1:256" s="61" customFormat="1" ht="47.25">
      <c r="A15" s="57" t="s">
        <v>135</v>
      </c>
      <c r="B15" s="82">
        <f t="shared" si="5"/>
        <v>99.91843220338984</v>
      </c>
      <c r="C15" s="208"/>
      <c r="D15" s="58">
        <v>25</v>
      </c>
      <c r="E15" s="58">
        <v>24</v>
      </c>
      <c r="F15" s="59">
        <f t="shared" si="6"/>
        <v>96</v>
      </c>
      <c r="G15" s="200"/>
      <c r="H15" s="58">
        <v>6</v>
      </c>
      <c r="I15" s="58">
        <v>6</v>
      </c>
      <c r="J15" s="59">
        <f t="shared" si="7"/>
        <v>100</v>
      </c>
      <c r="K15" s="216"/>
      <c r="L15" s="58">
        <v>3141</v>
      </c>
      <c r="M15" s="58">
        <v>3141</v>
      </c>
      <c r="N15" s="59">
        <f t="shared" si="8"/>
        <v>100</v>
      </c>
      <c r="O15" s="200"/>
      <c r="P15" s="58">
        <v>3141</v>
      </c>
      <c r="Q15" s="58">
        <v>3141</v>
      </c>
      <c r="R15" s="59">
        <f t="shared" si="9"/>
        <v>100</v>
      </c>
      <c r="S15" s="211"/>
      <c r="T15" s="59">
        <v>3141</v>
      </c>
      <c r="U15" s="59">
        <v>3141</v>
      </c>
      <c r="V15" s="59">
        <f t="shared" si="10"/>
        <v>100</v>
      </c>
      <c r="W15" s="211"/>
      <c r="X15" s="59">
        <v>3141</v>
      </c>
      <c r="Y15" s="59">
        <v>3141</v>
      </c>
      <c r="Z15" s="59">
        <f t="shared" si="11"/>
        <v>100</v>
      </c>
      <c r="AA15" s="200"/>
      <c r="AB15" s="58">
        <v>25</v>
      </c>
      <c r="AC15" s="58">
        <v>24</v>
      </c>
      <c r="AD15" s="59">
        <f t="shared" si="12"/>
        <v>96</v>
      </c>
      <c r="AE15" s="200"/>
      <c r="AF15" s="58">
        <v>25</v>
      </c>
      <c r="AG15" s="58">
        <v>24</v>
      </c>
      <c r="AH15" s="59">
        <f t="shared" si="13"/>
        <v>96</v>
      </c>
      <c r="AI15" s="200"/>
      <c r="AJ15" s="58">
        <v>0</v>
      </c>
      <c r="AK15" s="58">
        <v>0</v>
      </c>
      <c r="AL15" s="59">
        <v>100</v>
      </c>
      <c r="AM15" s="200"/>
      <c r="AN15" s="58">
        <v>0</v>
      </c>
      <c r="AO15" s="58">
        <v>0</v>
      </c>
      <c r="AP15" s="59">
        <v>100</v>
      </c>
      <c r="AQ15" s="200"/>
      <c r="AR15" s="58">
        <v>42</v>
      </c>
      <c r="AS15" s="58">
        <v>42</v>
      </c>
      <c r="AT15" s="59">
        <f t="shared" si="14"/>
        <v>100</v>
      </c>
      <c r="AU15" s="200"/>
      <c r="AV15" s="58">
        <v>14</v>
      </c>
      <c r="AW15" s="58">
        <v>14</v>
      </c>
      <c r="AX15" s="59">
        <f t="shared" si="15"/>
        <v>100</v>
      </c>
      <c r="AY15" s="200"/>
      <c r="AZ15" s="58">
        <v>5462</v>
      </c>
      <c r="BA15" s="58">
        <v>5462</v>
      </c>
      <c r="BB15" s="59">
        <f t="shared" si="16"/>
        <v>100</v>
      </c>
      <c r="BC15" s="200"/>
      <c r="BD15" s="58">
        <v>5462</v>
      </c>
      <c r="BE15" s="58">
        <v>5462</v>
      </c>
      <c r="BF15" s="59">
        <f t="shared" si="17"/>
        <v>100</v>
      </c>
      <c r="BG15" s="200"/>
      <c r="BH15" s="58">
        <v>5462</v>
      </c>
      <c r="BI15" s="58">
        <v>5462</v>
      </c>
      <c r="BJ15" s="59">
        <f t="shared" si="0"/>
        <v>100</v>
      </c>
      <c r="BK15" s="200"/>
      <c r="BL15" s="58">
        <v>5462</v>
      </c>
      <c r="BM15" s="58">
        <v>5462</v>
      </c>
      <c r="BN15" s="59">
        <f t="shared" si="1"/>
        <v>100</v>
      </c>
      <c r="BO15" s="200"/>
      <c r="BP15" s="58">
        <v>42</v>
      </c>
      <c r="BQ15" s="58">
        <v>42</v>
      </c>
      <c r="BR15" s="59">
        <f t="shared" si="18"/>
        <v>100</v>
      </c>
      <c r="BS15" s="200"/>
      <c r="BT15" s="58">
        <v>42</v>
      </c>
      <c r="BU15" s="58">
        <v>42</v>
      </c>
      <c r="BV15" s="59">
        <f t="shared" si="19"/>
        <v>100</v>
      </c>
      <c r="BW15" s="200"/>
      <c r="BX15" s="58">
        <v>0</v>
      </c>
      <c r="BY15" s="58">
        <v>0</v>
      </c>
      <c r="BZ15" s="59">
        <v>100</v>
      </c>
      <c r="CA15" s="200"/>
      <c r="CB15" s="58">
        <v>0</v>
      </c>
      <c r="CC15" s="58">
        <v>0</v>
      </c>
      <c r="CD15" s="59">
        <v>100</v>
      </c>
      <c r="CE15" s="200"/>
      <c r="CF15" s="58">
        <v>7</v>
      </c>
      <c r="CG15" s="58">
        <v>7</v>
      </c>
      <c r="CH15" s="59">
        <f t="shared" si="2"/>
        <v>100</v>
      </c>
      <c r="CI15" s="200"/>
      <c r="CJ15" s="58">
        <v>3</v>
      </c>
      <c r="CK15" s="58">
        <v>3</v>
      </c>
      <c r="CL15" s="59">
        <f t="shared" si="20"/>
        <v>100</v>
      </c>
      <c r="CM15" s="200"/>
      <c r="CN15" s="58">
        <v>2346</v>
      </c>
      <c r="CO15" s="58">
        <v>2346</v>
      </c>
      <c r="CP15" s="59">
        <f t="shared" si="21"/>
        <v>100</v>
      </c>
      <c r="CQ15" s="200"/>
      <c r="CR15" s="58">
        <v>2346</v>
      </c>
      <c r="CS15" s="58">
        <v>2346</v>
      </c>
      <c r="CT15" s="59">
        <f t="shared" si="22"/>
        <v>100</v>
      </c>
      <c r="CU15" s="200"/>
      <c r="CV15" s="58">
        <v>2346</v>
      </c>
      <c r="CW15" s="58">
        <v>2346</v>
      </c>
      <c r="CX15" s="59">
        <f t="shared" si="23"/>
        <v>100</v>
      </c>
      <c r="CY15" s="200"/>
      <c r="CZ15" s="58">
        <v>2346</v>
      </c>
      <c r="DA15" s="58">
        <v>2346</v>
      </c>
      <c r="DB15" s="59">
        <f t="shared" si="24"/>
        <v>100</v>
      </c>
      <c r="DC15" s="200"/>
      <c r="DD15" s="58">
        <v>7</v>
      </c>
      <c r="DE15" s="58">
        <v>7</v>
      </c>
      <c r="DF15" s="59">
        <f t="shared" si="25"/>
        <v>100</v>
      </c>
      <c r="DG15" s="200"/>
      <c r="DH15" s="58">
        <v>7</v>
      </c>
      <c r="DI15" s="58">
        <v>7</v>
      </c>
      <c r="DJ15" s="59">
        <f t="shared" si="3"/>
        <v>100</v>
      </c>
      <c r="DK15" s="200"/>
      <c r="DL15" s="58">
        <v>0</v>
      </c>
      <c r="DM15" s="58">
        <v>0</v>
      </c>
      <c r="DN15" s="59">
        <v>100</v>
      </c>
      <c r="DO15" s="200"/>
      <c r="DP15" s="58">
        <v>0</v>
      </c>
      <c r="DQ15" s="58">
        <v>0</v>
      </c>
      <c r="DR15" s="59">
        <v>100</v>
      </c>
      <c r="DS15" s="200"/>
      <c r="DT15" s="58">
        <v>25</v>
      </c>
      <c r="DU15" s="58">
        <v>25</v>
      </c>
      <c r="DV15" s="59">
        <f t="shared" si="26"/>
        <v>100</v>
      </c>
      <c r="DW15" s="200"/>
      <c r="DX15" s="58">
        <v>25</v>
      </c>
      <c r="DY15" s="58">
        <v>25</v>
      </c>
      <c r="DZ15" s="59">
        <f t="shared" si="27"/>
        <v>100</v>
      </c>
      <c r="EA15" s="200"/>
      <c r="EB15" s="58">
        <v>20</v>
      </c>
      <c r="EC15" s="58">
        <v>20</v>
      </c>
      <c r="ED15" s="59">
        <f t="shared" si="28"/>
        <v>100</v>
      </c>
      <c r="EE15" s="200"/>
      <c r="EF15" s="58">
        <v>20</v>
      </c>
      <c r="EG15" s="58">
        <v>20</v>
      </c>
      <c r="EH15" s="59">
        <f t="shared" si="29"/>
        <v>100</v>
      </c>
      <c r="EI15" s="200"/>
      <c r="EJ15" s="58">
        <v>10.52</v>
      </c>
      <c r="EK15" s="58">
        <v>10.52</v>
      </c>
      <c r="EL15" s="59">
        <f t="shared" si="30"/>
        <v>100</v>
      </c>
      <c r="EM15" s="200"/>
      <c r="EN15" s="58">
        <v>10.52</v>
      </c>
      <c r="EO15" s="58">
        <v>10.52</v>
      </c>
      <c r="EP15" s="59">
        <f t="shared" si="31"/>
        <v>100</v>
      </c>
      <c r="EQ15" s="200"/>
      <c r="ER15" s="58">
        <v>35</v>
      </c>
      <c r="ES15" s="58">
        <v>35</v>
      </c>
      <c r="ET15" s="59">
        <f t="shared" si="32"/>
        <v>100</v>
      </c>
      <c r="EU15" s="200"/>
      <c r="EV15" s="58">
        <v>35</v>
      </c>
      <c r="EW15" s="58">
        <v>35</v>
      </c>
      <c r="EX15" s="59">
        <f t="shared" si="4"/>
        <v>100</v>
      </c>
      <c r="EY15" s="200"/>
      <c r="EZ15" s="58">
        <v>0</v>
      </c>
      <c r="FA15" s="58">
        <v>0</v>
      </c>
      <c r="FB15" s="59">
        <v>100</v>
      </c>
      <c r="FC15" s="200"/>
      <c r="FD15" s="58">
        <v>35</v>
      </c>
      <c r="FE15" s="58">
        <v>35</v>
      </c>
      <c r="FF15" s="59">
        <f t="shared" si="34"/>
        <v>100</v>
      </c>
      <c r="FG15" s="200"/>
      <c r="FH15" s="58">
        <v>35</v>
      </c>
      <c r="FI15" s="58">
        <v>35</v>
      </c>
      <c r="FJ15" s="59">
        <f t="shared" si="35"/>
        <v>100</v>
      </c>
      <c r="FK15" s="200"/>
      <c r="FL15" s="58">
        <v>35</v>
      </c>
      <c r="FM15" s="58">
        <v>35</v>
      </c>
      <c r="FN15" s="59">
        <f t="shared" si="36"/>
        <v>100</v>
      </c>
      <c r="FO15" s="200"/>
      <c r="FP15" s="58">
        <v>59</v>
      </c>
      <c r="FQ15" s="58">
        <v>61</v>
      </c>
      <c r="FR15" s="59">
        <f t="shared" si="37"/>
        <v>103.38983050847457</v>
      </c>
      <c r="FS15" s="200"/>
      <c r="FT15" s="58">
        <v>59</v>
      </c>
      <c r="FU15" s="58">
        <v>61</v>
      </c>
      <c r="FV15" s="59">
        <f t="shared" si="38"/>
        <v>103.38983050847457</v>
      </c>
      <c r="FW15" s="202"/>
      <c r="FX15" s="58">
        <v>0</v>
      </c>
      <c r="FY15" s="58">
        <v>0</v>
      </c>
      <c r="FZ15" s="59">
        <v>100</v>
      </c>
      <c r="GA15" s="200"/>
      <c r="GB15" s="58">
        <v>0</v>
      </c>
      <c r="GC15" s="58">
        <v>0</v>
      </c>
      <c r="GD15" s="59">
        <v>100</v>
      </c>
      <c r="GE15" s="200"/>
      <c r="GF15" s="58">
        <v>0</v>
      </c>
      <c r="GG15" s="58">
        <v>0</v>
      </c>
      <c r="GH15" s="59">
        <v>100</v>
      </c>
      <c r="GI15" s="200"/>
      <c r="GJ15" s="58">
        <v>0</v>
      </c>
      <c r="GK15" s="58">
        <v>0</v>
      </c>
      <c r="GL15" s="59">
        <v>100</v>
      </c>
      <c r="GM15" s="200"/>
      <c r="GN15" s="58">
        <v>0</v>
      </c>
      <c r="GO15" s="58">
        <v>0</v>
      </c>
      <c r="GP15" s="59">
        <v>100</v>
      </c>
      <c r="GQ15" s="200"/>
      <c r="GR15" s="58">
        <v>0</v>
      </c>
      <c r="GS15" s="58">
        <v>0</v>
      </c>
      <c r="GT15" s="59">
        <v>100</v>
      </c>
      <c r="GU15" s="200"/>
      <c r="GV15" s="58">
        <v>0</v>
      </c>
      <c r="GW15" s="58">
        <v>0</v>
      </c>
      <c r="GX15" s="59">
        <v>100</v>
      </c>
      <c r="GY15" s="200"/>
      <c r="GZ15" s="58">
        <v>0</v>
      </c>
      <c r="HA15" s="58">
        <v>0</v>
      </c>
      <c r="HB15" s="59">
        <v>100</v>
      </c>
      <c r="HC15" s="200"/>
      <c r="HD15" s="58">
        <v>0</v>
      </c>
      <c r="HE15" s="58">
        <v>0</v>
      </c>
      <c r="HF15" s="59">
        <v>100</v>
      </c>
      <c r="HG15" s="200"/>
      <c r="HH15" s="58">
        <v>0</v>
      </c>
      <c r="HI15" s="58">
        <v>0</v>
      </c>
      <c r="HJ15" s="59">
        <v>100</v>
      </c>
      <c r="HK15" s="202"/>
      <c r="HL15" s="58">
        <v>0</v>
      </c>
      <c r="HM15" s="58">
        <v>0</v>
      </c>
      <c r="HN15" s="59">
        <v>100</v>
      </c>
      <c r="HO15" s="200"/>
      <c r="HP15" s="58">
        <v>0</v>
      </c>
      <c r="HQ15" s="58">
        <v>0</v>
      </c>
      <c r="HR15" s="59">
        <v>100</v>
      </c>
      <c r="HS15" s="200"/>
      <c r="HT15" s="58">
        <v>0</v>
      </c>
      <c r="HU15" s="58">
        <v>0</v>
      </c>
      <c r="HV15" s="59">
        <v>100</v>
      </c>
      <c r="HW15" s="200"/>
      <c r="HX15" s="58">
        <v>0</v>
      </c>
      <c r="HY15" s="58">
        <v>0</v>
      </c>
      <c r="HZ15" s="59">
        <v>100</v>
      </c>
      <c r="IA15" s="200"/>
      <c r="IB15" s="58">
        <v>0</v>
      </c>
      <c r="IC15" s="58">
        <v>0</v>
      </c>
      <c r="ID15" s="59">
        <v>100</v>
      </c>
      <c r="IE15" s="200"/>
      <c r="IF15" s="58">
        <v>0</v>
      </c>
      <c r="IG15" s="58">
        <v>0</v>
      </c>
      <c r="IH15" s="59">
        <v>100</v>
      </c>
      <c r="II15" s="200"/>
      <c r="IJ15" s="58">
        <v>0</v>
      </c>
      <c r="IK15" s="58">
        <v>0</v>
      </c>
      <c r="IL15" s="59">
        <v>100</v>
      </c>
      <c r="IM15" s="200"/>
      <c r="IN15" s="58">
        <v>0</v>
      </c>
      <c r="IO15" s="58">
        <v>0</v>
      </c>
      <c r="IP15" s="59">
        <v>100</v>
      </c>
      <c r="IQ15" s="200"/>
      <c r="IR15" s="58">
        <v>0</v>
      </c>
      <c r="IS15" s="58">
        <v>0</v>
      </c>
      <c r="IT15" s="59">
        <v>100</v>
      </c>
      <c r="IU15" s="200"/>
      <c r="IV15" s="58">
        <v>100</v>
      </c>
    </row>
    <row r="16" spans="1:256" s="61" customFormat="1" ht="47.25">
      <c r="A16" s="57" t="s">
        <v>136</v>
      </c>
      <c r="B16" s="82">
        <f t="shared" si="5"/>
        <v>98.199533045977</v>
      </c>
      <c r="C16" s="208"/>
      <c r="D16" s="58">
        <v>24</v>
      </c>
      <c r="E16" s="58">
        <v>24</v>
      </c>
      <c r="F16" s="59">
        <f t="shared" si="6"/>
        <v>100</v>
      </c>
      <c r="G16" s="200"/>
      <c r="H16" s="58">
        <v>6</v>
      </c>
      <c r="I16" s="58">
        <v>6</v>
      </c>
      <c r="J16" s="59">
        <f t="shared" si="7"/>
        <v>100</v>
      </c>
      <c r="K16" s="216"/>
      <c r="L16" s="58">
        <v>3141</v>
      </c>
      <c r="M16" s="58">
        <v>3141</v>
      </c>
      <c r="N16" s="59">
        <f t="shared" si="8"/>
        <v>100</v>
      </c>
      <c r="O16" s="200"/>
      <c r="P16" s="58">
        <v>3141</v>
      </c>
      <c r="Q16" s="58">
        <v>3141</v>
      </c>
      <c r="R16" s="59">
        <f t="shared" si="9"/>
        <v>100</v>
      </c>
      <c r="S16" s="211"/>
      <c r="T16" s="59">
        <v>3141</v>
      </c>
      <c r="U16" s="59">
        <v>3141</v>
      </c>
      <c r="V16" s="59">
        <f t="shared" si="10"/>
        <v>100</v>
      </c>
      <c r="W16" s="211"/>
      <c r="X16" s="59">
        <v>3141</v>
      </c>
      <c r="Y16" s="59">
        <v>3141</v>
      </c>
      <c r="Z16" s="59">
        <f t="shared" si="11"/>
        <v>100</v>
      </c>
      <c r="AA16" s="200"/>
      <c r="AB16" s="58">
        <v>24</v>
      </c>
      <c r="AC16" s="58">
        <v>24</v>
      </c>
      <c r="AD16" s="59">
        <f t="shared" si="12"/>
        <v>100</v>
      </c>
      <c r="AE16" s="200"/>
      <c r="AF16" s="58">
        <v>24</v>
      </c>
      <c r="AG16" s="58">
        <v>24</v>
      </c>
      <c r="AH16" s="59">
        <f t="shared" si="13"/>
        <v>100</v>
      </c>
      <c r="AI16" s="200"/>
      <c r="AJ16" s="58">
        <v>0</v>
      </c>
      <c r="AK16" s="58">
        <v>0</v>
      </c>
      <c r="AL16" s="59">
        <v>100</v>
      </c>
      <c r="AM16" s="200"/>
      <c r="AN16" s="58">
        <v>0</v>
      </c>
      <c r="AO16" s="58">
        <v>0</v>
      </c>
      <c r="AP16" s="59">
        <v>100</v>
      </c>
      <c r="AQ16" s="200"/>
      <c r="AR16" s="58">
        <v>36</v>
      </c>
      <c r="AS16" s="58">
        <v>35</v>
      </c>
      <c r="AT16" s="59">
        <f t="shared" si="14"/>
        <v>97.22222222222221</v>
      </c>
      <c r="AU16" s="200"/>
      <c r="AV16" s="58">
        <v>7</v>
      </c>
      <c r="AW16" s="58">
        <v>7</v>
      </c>
      <c r="AX16" s="59">
        <f t="shared" si="15"/>
        <v>100</v>
      </c>
      <c r="AY16" s="200"/>
      <c r="AZ16" s="58">
        <v>5564</v>
      </c>
      <c r="BA16" s="58">
        <v>5564</v>
      </c>
      <c r="BB16" s="59">
        <f t="shared" si="16"/>
        <v>100</v>
      </c>
      <c r="BC16" s="200"/>
      <c r="BD16" s="58">
        <v>5564</v>
      </c>
      <c r="BE16" s="58">
        <v>5564</v>
      </c>
      <c r="BF16" s="59">
        <f t="shared" si="17"/>
        <v>100</v>
      </c>
      <c r="BG16" s="200"/>
      <c r="BH16" s="58">
        <v>5564</v>
      </c>
      <c r="BI16" s="58">
        <v>5564</v>
      </c>
      <c r="BJ16" s="59">
        <f t="shared" si="0"/>
        <v>100</v>
      </c>
      <c r="BK16" s="200"/>
      <c r="BL16" s="58">
        <v>5564</v>
      </c>
      <c r="BM16" s="58">
        <v>5564</v>
      </c>
      <c r="BN16" s="59">
        <f t="shared" si="1"/>
        <v>100</v>
      </c>
      <c r="BO16" s="200"/>
      <c r="BP16" s="58">
        <v>36</v>
      </c>
      <c r="BQ16" s="58">
        <v>35</v>
      </c>
      <c r="BR16" s="59">
        <f t="shared" si="18"/>
        <v>97.22222222222221</v>
      </c>
      <c r="BS16" s="200"/>
      <c r="BT16" s="58">
        <v>36</v>
      </c>
      <c r="BU16" s="58">
        <v>35</v>
      </c>
      <c r="BV16" s="59">
        <f t="shared" si="19"/>
        <v>97.22222222222221</v>
      </c>
      <c r="BW16" s="200"/>
      <c r="BX16" s="58">
        <v>0</v>
      </c>
      <c r="BY16" s="58">
        <v>0</v>
      </c>
      <c r="BZ16" s="59">
        <v>100</v>
      </c>
      <c r="CA16" s="200"/>
      <c r="CB16" s="58">
        <v>0</v>
      </c>
      <c r="CC16" s="58">
        <v>0</v>
      </c>
      <c r="CD16" s="59">
        <v>100</v>
      </c>
      <c r="CE16" s="200"/>
      <c r="CF16" s="58">
        <v>3</v>
      </c>
      <c r="CG16" s="58">
        <v>2</v>
      </c>
      <c r="CH16" s="59">
        <f>CG16/CF16*100</f>
        <v>66.66666666666666</v>
      </c>
      <c r="CI16" s="200"/>
      <c r="CJ16" s="58">
        <v>0</v>
      </c>
      <c r="CK16" s="58">
        <v>0</v>
      </c>
      <c r="CL16" s="59">
        <v>100</v>
      </c>
      <c r="CM16" s="200"/>
      <c r="CN16" s="58">
        <v>2346</v>
      </c>
      <c r="CO16" s="58">
        <v>2346</v>
      </c>
      <c r="CP16" s="59">
        <f t="shared" si="21"/>
        <v>100</v>
      </c>
      <c r="CQ16" s="200"/>
      <c r="CR16" s="58">
        <v>2346</v>
      </c>
      <c r="CS16" s="58">
        <v>2346</v>
      </c>
      <c r="CT16" s="59">
        <f t="shared" si="22"/>
        <v>100</v>
      </c>
      <c r="CU16" s="200"/>
      <c r="CV16" s="58">
        <v>2346</v>
      </c>
      <c r="CW16" s="58">
        <v>2346</v>
      </c>
      <c r="CX16" s="59">
        <f t="shared" si="23"/>
        <v>100</v>
      </c>
      <c r="CY16" s="200"/>
      <c r="CZ16" s="58">
        <v>2346</v>
      </c>
      <c r="DA16" s="58">
        <v>2346</v>
      </c>
      <c r="DB16" s="59">
        <f t="shared" si="24"/>
        <v>100</v>
      </c>
      <c r="DC16" s="200"/>
      <c r="DD16" s="58">
        <v>3</v>
      </c>
      <c r="DE16" s="58">
        <v>2</v>
      </c>
      <c r="DF16" s="59">
        <f t="shared" si="25"/>
        <v>66.66666666666666</v>
      </c>
      <c r="DG16" s="200"/>
      <c r="DH16" s="58">
        <v>3</v>
      </c>
      <c r="DI16" s="58">
        <v>2</v>
      </c>
      <c r="DJ16" s="59">
        <f t="shared" si="3"/>
        <v>66.66666666666666</v>
      </c>
      <c r="DK16" s="200"/>
      <c r="DL16" s="58">
        <v>0</v>
      </c>
      <c r="DM16" s="58">
        <v>0</v>
      </c>
      <c r="DN16" s="59">
        <v>100</v>
      </c>
      <c r="DO16" s="200"/>
      <c r="DP16" s="58">
        <v>0</v>
      </c>
      <c r="DQ16" s="58">
        <v>0</v>
      </c>
      <c r="DR16" s="59">
        <v>100</v>
      </c>
      <c r="DS16" s="200"/>
      <c r="DT16" s="58">
        <v>0</v>
      </c>
      <c r="DU16" s="58">
        <v>0</v>
      </c>
      <c r="DV16" s="59">
        <v>100</v>
      </c>
      <c r="DW16" s="200"/>
      <c r="DX16" s="58">
        <v>0</v>
      </c>
      <c r="DY16" s="58">
        <v>0</v>
      </c>
      <c r="DZ16" s="59">
        <v>100</v>
      </c>
      <c r="EA16" s="200"/>
      <c r="EB16" s="58">
        <v>21</v>
      </c>
      <c r="EC16" s="58">
        <v>21</v>
      </c>
      <c r="ED16" s="59">
        <f t="shared" si="28"/>
        <v>100</v>
      </c>
      <c r="EE16" s="200"/>
      <c r="EF16" s="58">
        <v>21</v>
      </c>
      <c r="EG16" s="58">
        <v>21</v>
      </c>
      <c r="EH16" s="59">
        <f t="shared" si="29"/>
        <v>100</v>
      </c>
      <c r="EI16" s="200"/>
      <c r="EJ16" s="58">
        <v>1220</v>
      </c>
      <c r="EK16" s="58">
        <v>1220</v>
      </c>
      <c r="EL16" s="59">
        <f t="shared" si="30"/>
        <v>100</v>
      </c>
      <c r="EM16" s="200"/>
      <c r="EN16" s="58">
        <v>1220</v>
      </c>
      <c r="EO16" s="58">
        <v>1220</v>
      </c>
      <c r="EP16" s="59">
        <f t="shared" si="31"/>
        <v>100</v>
      </c>
      <c r="EQ16" s="200"/>
      <c r="ER16" s="58">
        <v>0</v>
      </c>
      <c r="ES16" s="58">
        <v>0</v>
      </c>
      <c r="ET16" s="59">
        <v>100</v>
      </c>
      <c r="EU16" s="200"/>
      <c r="EV16" s="58">
        <v>0</v>
      </c>
      <c r="EW16" s="58">
        <v>0</v>
      </c>
      <c r="EX16" s="59">
        <v>100</v>
      </c>
      <c r="EY16" s="200"/>
      <c r="EZ16" s="58">
        <v>0</v>
      </c>
      <c r="FA16" s="58">
        <v>0</v>
      </c>
      <c r="FB16" s="59">
        <v>100</v>
      </c>
      <c r="FC16" s="200"/>
      <c r="FD16" s="58">
        <v>0</v>
      </c>
      <c r="FE16" s="58">
        <v>0</v>
      </c>
      <c r="FF16" s="59">
        <v>100</v>
      </c>
      <c r="FG16" s="200"/>
      <c r="FH16" s="58">
        <v>0</v>
      </c>
      <c r="FI16" s="58">
        <v>0</v>
      </c>
      <c r="FJ16" s="59">
        <v>100</v>
      </c>
      <c r="FK16" s="200"/>
      <c r="FL16" s="58">
        <v>0</v>
      </c>
      <c r="FM16" s="58">
        <v>0</v>
      </c>
      <c r="FN16" s="59">
        <v>100</v>
      </c>
      <c r="FO16" s="200"/>
      <c r="FP16" s="58">
        <v>58</v>
      </c>
      <c r="FQ16" s="58">
        <v>56</v>
      </c>
      <c r="FR16" s="59">
        <f t="shared" si="37"/>
        <v>96.55172413793103</v>
      </c>
      <c r="FS16" s="200"/>
      <c r="FT16" s="58">
        <v>58</v>
      </c>
      <c r="FU16" s="58">
        <v>56</v>
      </c>
      <c r="FV16" s="59">
        <f t="shared" si="38"/>
        <v>96.55172413793103</v>
      </c>
      <c r="FW16" s="202"/>
      <c r="FX16" s="58">
        <v>7</v>
      </c>
      <c r="FY16" s="58">
        <v>7</v>
      </c>
      <c r="FZ16" s="59">
        <f t="shared" si="39"/>
        <v>100</v>
      </c>
      <c r="GA16" s="200"/>
      <c r="GB16" s="58">
        <v>1</v>
      </c>
      <c r="GC16" s="58">
        <v>1</v>
      </c>
      <c r="GD16" s="59">
        <f>GC16/GB16*100</f>
        <v>100</v>
      </c>
      <c r="GE16" s="200"/>
      <c r="GF16" s="58">
        <v>4409</v>
      </c>
      <c r="GG16" s="58">
        <v>4409</v>
      </c>
      <c r="GH16" s="59">
        <f t="shared" si="40"/>
        <v>100</v>
      </c>
      <c r="GI16" s="200"/>
      <c r="GJ16" s="58">
        <v>4409</v>
      </c>
      <c r="GK16" s="58">
        <v>4409</v>
      </c>
      <c r="GL16" s="59">
        <f t="shared" si="41"/>
        <v>100</v>
      </c>
      <c r="GM16" s="200"/>
      <c r="GN16" s="58">
        <v>4409</v>
      </c>
      <c r="GO16" s="58">
        <v>4409</v>
      </c>
      <c r="GP16" s="59">
        <f t="shared" si="42"/>
        <v>100</v>
      </c>
      <c r="GQ16" s="200"/>
      <c r="GR16" s="58">
        <v>4409</v>
      </c>
      <c r="GS16" s="58">
        <v>4409</v>
      </c>
      <c r="GT16" s="59">
        <f t="shared" si="43"/>
        <v>100</v>
      </c>
      <c r="GU16" s="200"/>
      <c r="GV16" s="58">
        <v>7</v>
      </c>
      <c r="GW16" s="58">
        <v>7</v>
      </c>
      <c r="GX16" s="59">
        <f t="shared" si="44"/>
        <v>100</v>
      </c>
      <c r="GY16" s="200"/>
      <c r="GZ16" s="58">
        <v>7</v>
      </c>
      <c r="HA16" s="58">
        <v>7</v>
      </c>
      <c r="HB16" s="59">
        <f t="shared" si="45"/>
        <v>100</v>
      </c>
      <c r="HC16" s="200"/>
      <c r="HD16" s="58">
        <v>0</v>
      </c>
      <c r="HE16" s="58">
        <v>0</v>
      </c>
      <c r="HF16" s="59">
        <v>100</v>
      </c>
      <c r="HG16" s="200"/>
      <c r="HH16" s="58">
        <v>0</v>
      </c>
      <c r="HI16" s="58">
        <v>0</v>
      </c>
      <c r="HJ16" s="59">
        <v>100</v>
      </c>
      <c r="HK16" s="202"/>
      <c r="HL16" s="58">
        <v>7</v>
      </c>
      <c r="HM16" s="58">
        <v>7</v>
      </c>
      <c r="HN16" s="59">
        <f t="shared" si="46"/>
        <v>100</v>
      </c>
      <c r="HO16" s="200"/>
      <c r="HP16" s="58">
        <v>1</v>
      </c>
      <c r="HQ16" s="58">
        <v>1</v>
      </c>
      <c r="HR16" s="59">
        <f>HQ16/HP16*100</f>
        <v>100</v>
      </c>
      <c r="HS16" s="200"/>
      <c r="HT16" s="58">
        <v>4409</v>
      </c>
      <c r="HU16" s="58">
        <v>4409</v>
      </c>
      <c r="HV16" s="59">
        <f t="shared" si="47"/>
        <v>100</v>
      </c>
      <c r="HW16" s="200"/>
      <c r="HX16" s="58">
        <v>4409</v>
      </c>
      <c r="HY16" s="58">
        <v>4409</v>
      </c>
      <c r="HZ16" s="59">
        <f t="shared" si="48"/>
        <v>100</v>
      </c>
      <c r="IA16" s="200"/>
      <c r="IB16" s="58">
        <v>4409</v>
      </c>
      <c r="IC16" s="58">
        <v>4409</v>
      </c>
      <c r="ID16" s="59">
        <f t="shared" si="49"/>
        <v>100</v>
      </c>
      <c r="IE16" s="200"/>
      <c r="IF16" s="58">
        <v>4409</v>
      </c>
      <c r="IG16" s="58">
        <v>4409</v>
      </c>
      <c r="IH16" s="59">
        <f t="shared" si="50"/>
        <v>100</v>
      </c>
      <c r="II16" s="200"/>
      <c r="IJ16" s="58">
        <v>7</v>
      </c>
      <c r="IK16" s="58">
        <v>7</v>
      </c>
      <c r="IL16" s="59">
        <f t="shared" si="51"/>
        <v>100</v>
      </c>
      <c r="IM16" s="200"/>
      <c r="IN16" s="58">
        <v>7</v>
      </c>
      <c r="IO16" s="58">
        <v>7</v>
      </c>
      <c r="IP16" s="59">
        <f t="shared" si="52"/>
        <v>100</v>
      </c>
      <c r="IQ16" s="200"/>
      <c r="IR16" s="58">
        <v>0</v>
      </c>
      <c r="IS16" s="58">
        <v>0</v>
      </c>
      <c r="IT16" s="59">
        <v>100</v>
      </c>
      <c r="IU16" s="200"/>
      <c r="IV16" s="58">
        <v>100</v>
      </c>
    </row>
    <row r="17" spans="1:256" s="61" customFormat="1" ht="47.25">
      <c r="A17" s="57" t="s">
        <v>137</v>
      </c>
      <c r="B17" s="82">
        <f>(F17+J17+N17+R17+V17+Z17+AD17+AH17+AL17+AP17+AT17+AX17+BB17+BF17+BJ17+BN17+BR17+BV17+BZ17+CD17+CH17+CL17+CP17+CT17+CX17+DB17+DF17+DJ17+DN17+DR17+DV17+DZ17+ED17+EH17+EL17+EP17+ET17+EX17+FB17+FF17+FJ17+FN17+FR17+FV17+FZ17+GD17+GH17+GL17+GP17+GT17+GX17+HB17+HF17+HJ17+HN17+HR17+HV17+HZ17+ID17+IH17+IL17+IP17+IT17++IV17)/64</f>
        <v>100</v>
      </c>
      <c r="C17" s="208"/>
      <c r="D17" s="58">
        <v>2</v>
      </c>
      <c r="E17" s="58">
        <v>2</v>
      </c>
      <c r="F17" s="59">
        <f t="shared" si="6"/>
        <v>100</v>
      </c>
      <c r="G17" s="200"/>
      <c r="H17" s="58">
        <v>0</v>
      </c>
      <c r="I17" s="58">
        <v>0</v>
      </c>
      <c r="J17" s="59">
        <v>100</v>
      </c>
      <c r="K17" s="213"/>
      <c r="L17" s="58">
        <v>884</v>
      </c>
      <c r="M17" s="58">
        <v>884</v>
      </c>
      <c r="N17" s="59">
        <f>M17/L17*100</f>
        <v>100</v>
      </c>
      <c r="O17" s="200"/>
      <c r="P17" s="58">
        <v>884</v>
      </c>
      <c r="Q17" s="58">
        <v>884</v>
      </c>
      <c r="R17" s="59">
        <f t="shared" si="9"/>
        <v>100</v>
      </c>
      <c r="S17" s="212"/>
      <c r="T17" s="59">
        <v>1260</v>
      </c>
      <c r="U17" s="59">
        <v>1260</v>
      </c>
      <c r="V17" s="59">
        <v>100</v>
      </c>
      <c r="W17" s="212"/>
      <c r="X17" s="59">
        <v>1260</v>
      </c>
      <c r="Y17" s="59">
        <v>1260</v>
      </c>
      <c r="Z17" s="59">
        <v>100</v>
      </c>
      <c r="AA17" s="200"/>
      <c r="AB17" s="58">
        <v>2</v>
      </c>
      <c r="AC17" s="58">
        <v>2</v>
      </c>
      <c r="AD17" s="59">
        <v>100</v>
      </c>
      <c r="AE17" s="200"/>
      <c r="AF17" s="58">
        <v>2</v>
      </c>
      <c r="AG17" s="58">
        <v>2</v>
      </c>
      <c r="AH17" s="59">
        <v>100</v>
      </c>
      <c r="AI17" s="200"/>
      <c r="AJ17" s="58">
        <v>0</v>
      </c>
      <c r="AK17" s="58">
        <v>0</v>
      </c>
      <c r="AL17" s="59">
        <v>100</v>
      </c>
      <c r="AM17" s="200"/>
      <c r="AN17" s="58">
        <v>0</v>
      </c>
      <c r="AO17" s="58">
        <v>0</v>
      </c>
      <c r="AP17" s="59">
        <v>100</v>
      </c>
      <c r="AQ17" s="200"/>
      <c r="AR17" s="58">
        <v>12</v>
      </c>
      <c r="AS17" s="58">
        <v>12</v>
      </c>
      <c r="AT17" s="59">
        <f t="shared" si="14"/>
        <v>100</v>
      </c>
      <c r="AU17" s="200"/>
      <c r="AV17" s="58">
        <v>0</v>
      </c>
      <c r="AW17" s="58">
        <v>0</v>
      </c>
      <c r="AX17" s="59">
        <v>100</v>
      </c>
      <c r="AY17" s="200"/>
      <c r="AZ17" s="58">
        <v>0</v>
      </c>
      <c r="BA17" s="58">
        <v>0</v>
      </c>
      <c r="BB17" s="59">
        <v>100</v>
      </c>
      <c r="BC17" s="200"/>
      <c r="BD17" s="58">
        <v>0</v>
      </c>
      <c r="BE17" s="58">
        <v>0</v>
      </c>
      <c r="BF17" s="59">
        <v>100</v>
      </c>
      <c r="BG17" s="200"/>
      <c r="BH17" s="58">
        <v>0</v>
      </c>
      <c r="BI17" s="58">
        <v>0</v>
      </c>
      <c r="BJ17" s="59">
        <v>100</v>
      </c>
      <c r="BK17" s="200"/>
      <c r="BL17" s="58">
        <v>0</v>
      </c>
      <c r="BM17" s="58">
        <v>0</v>
      </c>
      <c r="BN17" s="59">
        <v>100</v>
      </c>
      <c r="BO17" s="200"/>
      <c r="BP17" s="58">
        <v>0</v>
      </c>
      <c r="BQ17" s="58">
        <v>0</v>
      </c>
      <c r="BR17" s="59">
        <v>100</v>
      </c>
      <c r="BS17" s="200"/>
      <c r="BT17" s="58">
        <v>0</v>
      </c>
      <c r="BU17" s="58">
        <v>0</v>
      </c>
      <c r="BV17" s="59">
        <v>100</v>
      </c>
      <c r="BW17" s="200"/>
      <c r="BX17" s="58">
        <v>0</v>
      </c>
      <c r="BY17" s="58">
        <v>0</v>
      </c>
      <c r="BZ17" s="59">
        <v>100</v>
      </c>
      <c r="CA17" s="200"/>
      <c r="CB17" s="58">
        <v>0</v>
      </c>
      <c r="CC17" s="58">
        <v>0</v>
      </c>
      <c r="CD17" s="59">
        <v>100</v>
      </c>
      <c r="CE17" s="200"/>
      <c r="CF17" s="58">
        <v>0</v>
      </c>
      <c r="CG17" s="58">
        <v>0</v>
      </c>
      <c r="CH17" s="59">
        <v>100</v>
      </c>
      <c r="CI17" s="200"/>
      <c r="CJ17" s="58">
        <v>0</v>
      </c>
      <c r="CK17" s="58">
        <v>0</v>
      </c>
      <c r="CL17" s="59">
        <v>100</v>
      </c>
      <c r="CM17" s="200"/>
      <c r="CN17" s="58">
        <v>0</v>
      </c>
      <c r="CO17" s="58">
        <v>0</v>
      </c>
      <c r="CP17" s="59">
        <v>100</v>
      </c>
      <c r="CQ17" s="200"/>
      <c r="CR17" s="58">
        <v>0</v>
      </c>
      <c r="CS17" s="58">
        <v>0</v>
      </c>
      <c r="CT17" s="59">
        <v>100</v>
      </c>
      <c r="CU17" s="200"/>
      <c r="CV17" s="58">
        <v>0</v>
      </c>
      <c r="CW17" s="58">
        <v>0</v>
      </c>
      <c r="CX17" s="59">
        <v>100</v>
      </c>
      <c r="CY17" s="200"/>
      <c r="CZ17" s="58">
        <v>0</v>
      </c>
      <c r="DA17" s="58">
        <v>0</v>
      </c>
      <c r="DB17" s="59">
        <v>100</v>
      </c>
      <c r="DC17" s="200"/>
      <c r="DD17" s="58">
        <v>0</v>
      </c>
      <c r="DE17" s="58">
        <v>0</v>
      </c>
      <c r="DF17" s="59">
        <v>100</v>
      </c>
      <c r="DG17" s="200"/>
      <c r="DH17" s="58">
        <v>0</v>
      </c>
      <c r="DI17" s="58">
        <v>0</v>
      </c>
      <c r="DJ17" s="59">
        <v>100</v>
      </c>
      <c r="DK17" s="200"/>
      <c r="DL17" s="58">
        <v>0</v>
      </c>
      <c r="DM17" s="58">
        <v>0</v>
      </c>
      <c r="DN17" s="59">
        <v>100</v>
      </c>
      <c r="DO17" s="200"/>
      <c r="DP17" s="58">
        <v>0</v>
      </c>
      <c r="DQ17" s="58">
        <v>0</v>
      </c>
      <c r="DR17" s="59">
        <v>100</v>
      </c>
      <c r="DS17" s="200"/>
      <c r="DT17" s="58">
        <v>0</v>
      </c>
      <c r="DU17" s="58">
        <v>0</v>
      </c>
      <c r="DV17" s="59">
        <v>100</v>
      </c>
      <c r="DW17" s="200"/>
      <c r="DX17" s="58">
        <v>0</v>
      </c>
      <c r="DY17" s="58">
        <v>0</v>
      </c>
      <c r="DZ17" s="59">
        <v>100</v>
      </c>
      <c r="EA17" s="200"/>
      <c r="EB17" s="58">
        <v>0</v>
      </c>
      <c r="EC17" s="58">
        <v>0</v>
      </c>
      <c r="ED17" s="59">
        <v>100</v>
      </c>
      <c r="EE17" s="200"/>
      <c r="EF17" s="58">
        <v>0</v>
      </c>
      <c r="EG17" s="58">
        <v>0</v>
      </c>
      <c r="EH17" s="59">
        <v>100</v>
      </c>
      <c r="EI17" s="200"/>
      <c r="EJ17" s="58">
        <v>0</v>
      </c>
      <c r="EK17" s="58">
        <v>0</v>
      </c>
      <c r="EL17" s="59">
        <v>100</v>
      </c>
      <c r="EM17" s="200"/>
      <c r="EN17" s="58">
        <v>0</v>
      </c>
      <c r="EO17" s="58">
        <v>0</v>
      </c>
      <c r="EP17" s="59">
        <v>100</v>
      </c>
      <c r="EQ17" s="200"/>
      <c r="ER17" s="58">
        <v>0</v>
      </c>
      <c r="ES17" s="58">
        <v>0</v>
      </c>
      <c r="ET17" s="59">
        <v>100</v>
      </c>
      <c r="EU17" s="200"/>
      <c r="EV17" s="58">
        <v>0</v>
      </c>
      <c r="EW17" s="58">
        <v>0</v>
      </c>
      <c r="EX17" s="59">
        <v>100</v>
      </c>
      <c r="EY17" s="200"/>
      <c r="EZ17" s="58">
        <v>0</v>
      </c>
      <c r="FA17" s="58">
        <v>0</v>
      </c>
      <c r="FB17" s="59">
        <v>100</v>
      </c>
      <c r="FC17" s="200"/>
      <c r="FD17" s="58">
        <v>0</v>
      </c>
      <c r="FE17" s="58">
        <v>0</v>
      </c>
      <c r="FF17" s="59">
        <v>100</v>
      </c>
      <c r="FG17" s="200"/>
      <c r="FH17" s="58">
        <v>0</v>
      </c>
      <c r="FI17" s="58">
        <v>0</v>
      </c>
      <c r="FJ17" s="59">
        <v>100</v>
      </c>
      <c r="FK17" s="200"/>
      <c r="FL17" s="58">
        <v>0</v>
      </c>
      <c r="FM17" s="58">
        <v>0</v>
      </c>
      <c r="FN17" s="59">
        <v>100</v>
      </c>
      <c r="FO17" s="200"/>
      <c r="FP17" s="58">
        <v>14</v>
      </c>
      <c r="FQ17" s="58">
        <v>14</v>
      </c>
      <c r="FR17" s="59">
        <f t="shared" si="37"/>
        <v>100</v>
      </c>
      <c r="FS17" s="200"/>
      <c r="FT17" s="58">
        <v>14</v>
      </c>
      <c r="FU17" s="58">
        <v>14</v>
      </c>
      <c r="FV17" s="59">
        <f t="shared" si="38"/>
        <v>100</v>
      </c>
      <c r="FW17" s="202"/>
      <c r="FX17" s="58">
        <v>0</v>
      </c>
      <c r="FY17" s="58">
        <v>0</v>
      </c>
      <c r="FZ17" s="59">
        <v>100</v>
      </c>
      <c r="GA17" s="200"/>
      <c r="GB17" s="58">
        <v>0</v>
      </c>
      <c r="GC17" s="58">
        <v>0</v>
      </c>
      <c r="GD17" s="59">
        <v>100</v>
      </c>
      <c r="GE17" s="200"/>
      <c r="GF17" s="58">
        <v>0</v>
      </c>
      <c r="GG17" s="58">
        <v>0</v>
      </c>
      <c r="GH17" s="59">
        <v>100</v>
      </c>
      <c r="GI17" s="200"/>
      <c r="GJ17" s="58">
        <v>0</v>
      </c>
      <c r="GK17" s="58">
        <v>0</v>
      </c>
      <c r="GL17" s="59">
        <v>100</v>
      </c>
      <c r="GM17" s="200"/>
      <c r="GN17" s="58">
        <v>0</v>
      </c>
      <c r="GO17" s="58">
        <v>0</v>
      </c>
      <c r="GP17" s="59">
        <v>100</v>
      </c>
      <c r="GQ17" s="200"/>
      <c r="GR17" s="58">
        <v>0</v>
      </c>
      <c r="GS17" s="58">
        <v>0</v>
      </c>
      <c r="GT17" s="59">
        <v>100</v>
      </c>
      <c r="GU17" s="200"/>
      <c r="GV17" s="58">
        <v>0</v>
      </c>
      <c r="GW17" s="58">
        <v>0</v>
      </c>
      <c r="GX17" s="59">
        <v>100</v>
      </c>
      <c r="GY17" s="200"/>
      <c r="GZ17" s="58">
        <v>0</v>
      </c>
      <c r="HA17" s="58">
        <v>0</v>
      </c>
      <c r="HB17" s="59">
        <v>100</v>
      </c>
      <c r="HC17" s="200"/>
      <c r="HD17" s="58">
        <v>0</v>
      </c>
      <c r="HE17" s="58">
        <v>0</v>
      </c>
      <c r="HF17" s="59">
        <v>100</v>
      </c>
      <c r="HG17" s="200"/>
      <c r="HH17" s="58">
        <v>0</v>
      </c>
      <c r="HI17" s="58">
        <v>0</v>
      </c>
      <c r="HJ17" s="59">
        <v>100</v>
      </c>
      <c r="HK17" s="202"/>
      <c r="HL17" s="58">
        <v>0</v>
      </c>
      <c r="HM17" s="58">
        <v>0</v>
      </c>
      <c r="HN17" s="59">
        <v>100</v>
      </c>
      <c r="HO17" s="200"/>
      <c r="HP17" s="58">
        <v>0</v>
      </c>
      <c r="HQ17" s="58">
        <v>0</v>
      </c>
      <c r="HR17" s="59">
        <v>100</v>
      </c>
      <c r="HS17" s="200"/>
      <c r="HT17" s="58">
        <v>0</v>
      </c>
      <c r="HU17" s="58">
        <v>0</v>
      </c>
      <c r="HV17" s="59">
        <v>100</v>
      </c>
      <c r="HW17" s="200"/>
      <c r="HX17" s="58">
        <v>0</v>
      </c>
      <c r="HY17" s="58">
        <v>0</v>
      </c>
      <c r="HZ17" s="59">
        <v>100</v>
      </c>
      <c r="IA17" s="200"/>
      <c r="IB17" s="58">
        <v>0</v>
      </c>
      <c r="IC17" s="58">
        <v>0</v>
      </c>
      <c r="ID17" s="59">
        <v>100</v>
      </c>
      <c r="IE17" s="200"/>
      <c r="IF17" s="58">
        <v>0</v>
      </c>
      <c r="IG17" s="58">
        <v>0</v>
      </c>
      <c r="IH17" s="59">
        <v>100</v>
      </c>
      <c r="II17" s="200"/>
      <c r="IJ17" s="58">
        <v>0</v>
      </c>
      <c r="IK17" s="58">
        <v>0</v>
      </c>
      <c r="IL17" s="59">
        <v>100</v>
      </c>
      <c r="IM17" s="200"/>
      <c r="IN17" s="58">
        <v>0</v>
      </c>
      <c r="IO17" s="58">
        <v>0</v>
      </c>
      <c r="IP17" s="59">
        <v>100</v>
      </c>
      <c r="IQ17" s="200"/>
      <c r="IR17" s="58">
        <v>0</v>
      </c>
      <c r="IS17" s="58">
        <v>0</v>
      </c>
      <c r="IT17" s="59">
        <v>100</v>
      </c>
      <c r="IU17" s="200"/>
      <c r="IV17" s="58">
        <v>100</v>
      </c>
    </row>
    <row r="18" spans="1:182" ht="30.75" customHeight="1">
      <c r="A18" s="57" t="s">
        <v>92</v>
      </c>
      <c r="B18" s="81"/>
      <c r="C18" s="80"/>
      <c r="D18" s="58"/>
      <c r="E18" s="58"/>
      <c r="F18" s="58"/>
      <c r="G18" s="83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98"/>
      <c r="AA18" s="99"/>
      <c r="AB18" s="99"/>
      <c r="AC18" s="99"/>
      <c r="AD18" s="99"/>
      <c r="AE18" s="99"/>
      <c r="AF18" s="99"/>
      <c r="AG18" s="99"/>
      <c r="AH18" s="99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FX18" s="61"/>
      <c r="FY18" s="61"/>
      <c r="FZ18" s="61"/>
    </row>
    <row r="19" spans="1:182" ht="53.25" customHeight="1">
      <c r="A19" s="57" t="s">
        <v>96</v>
      </c>
      <c r="B19" s="82">
        <f>(F19+J19+N19+R19+V19+Z19)/6</f>
        <v>102.39941136355479</v>
      </c>
      <c r="C19" s="208" t="s">
        <v>140</v>
      </c>
      <c r="D19" s="58">
        <v>259</v>
      </c>
      <c r="E19" s="58">
        <v>266</v>
      </c>
      <c r="F19" s="60">
        <f>E19/D19*100</f>
        <v>102.7027027027027</v>
      </c>
      <c r="G19" s="200" t="s">
        <v>117</v>
      </c>
      <c r="H19" s="58">
        <v>259</v>
      </c>
      <c r="I19" s="58">
        <v>266</v>
      </c>
      <c r="J19" s="60">
        <f>I19/H19*100</f>
        <v>102.7027027027027</v>
      </c>
      <c r="K19" s="200" t="s">
        <v>141</v>
      </c>
      <c r="L19" s="58">
        <v>0</v>
      </c>
      <c r="M19" s="58">
        <v>0</v>
      </c>
      <c r="N19" s="60">
        <v>100</v>
      </c>
      <c r="O19" s="200" t="s">
        <v>119</v>
      </c>
      <c r="P19" s="58">
        <v>259</v>
      </c>
      <c r="Q19" s="58">
        <v>266</v>
      </c>
      <c r="R19" s="60">
        <f>Q19/P19*100</f>
        <v>102.7027027027027</v>
      </c>
      <c r="S19" s="204" t="s">
        <v>120</v>
      </c>
      <c r="T19" s="60">
        <v>251</v>
      </c>
      <c r="U19" s="60">
        <v>260</v>
      </c>
      <c r="V19" s="60">
        <f>U19/T19*100</f>
        <v>103.58565737051792</v>
      </c>
      <c r="W19" s="204" t="s">
        <v>121</v>
      </c>
      <c r="X19" s="60">
        <v>259</v>
      </c>
      <c r="Y19" s="60">
        <v>266</v>
      </c>
      <c r="Z19" s="59">
        <f>Y19/X19*100</f>
        <v>102.7027027027027</v>
      </c>
      <c r="AA19" s="100"/>
      <c r="AB19" s="96"/>
      <c r="AC19" s="96"/>
      <c r="AD19" s="101"/>
      <c r="AE19" s="96"/>
      <c r="AF19" s="96"/>
      <c r="AG19" s="96"/>
      <c r="AH19" s="96"/>
      <c r="AI19" s="61"/>
      <c r="AJ19" s="102"/>
      <c r="AK19" s="61" t="s">
        <v>98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 t="s">
        <v>97</v>
      </c>
      <c r="BO19" s="61"/>
      <c r="BP19" s="61"/>
      <c r="BQ19" s="61"/>
      <c r="BR19" s="61"/>
      <c r="BS19" s="61"/>
      <c r="BT19" s="61"/>
      <c r="BU19" s="61"/>
      <c r="BV19" s="61"/>
      <c r="FX19" s="61"/>
      <c r="FY19" s="61"/>
      <c r="FZ19" s="61"/>
    </row>
    <row r="20" spans="1:182" ht="67.5" customHeight="1">
      <c r="A20" s="57" t="s">
        <v>139</v>
      </c>
      <c r="B20" s="82">
        <f>(F20+J20+N20+R20+V20+Z20)/6</f>
        <v>100</v>
      </c>
      <c r="C20" s="208"/>
      <c r="D20" s="58">
        <v>650</v>
      </c>
      <c r="E20" s="58">
        <v>650</v>
      </c>
      <c r="F20" s="60">
        <f>E20/D20*100</f>
        <v>100</v>
      </c>
      <c r="G20" s="200"/>
      <c r="H20" s="58">
        <v>650</v>
      </c>
      <c r="I20" s="58">
        <v>650</v>
      </c>
      <c r="J20" s="60">
        <f>I20/H20*100</f>
        <v>100</v>
      </c>
      <c r="K20" s="200"/>
      <c r="L20" s="58">
        <v>25</v>
      </c>
      <c r="M20" s="58">
        <v>25</v>
      </c>
      <c r="N20" s="60">
        <f>M20/L20*100</f>
        <v>100</v>
      </c>
      <c r="O20" s="200"/>
      <c r="P20" s="58">
        <v>650</v>
      </c>
      <c r="Q20" s="58">
        <v>650</v>
      </c>
      <c r="R20" s="60">
        <f>Q20/P20*100</f>
        <v>100</v>
      </c>
      <c r="S20" s="205"/>
      <c r="T20" s="60">
        <v>650</v>
      </c>
      <c r="U20" s="60">
        <v>650</v>
      </c>
      <c r="V20" s="60">
        <f>U20/T20*100</f>
        <v>100</v>
      </c>
      <c r="W20" s="205"/>
      <c r="X20" s="60">
        <v>650</v>
      </c>
      <c r="Y20" s="60">
        <v>650</v>
      </c>
      <c r="Z20" s="59">
        <f>Y20/X20*100</f>
        <v>100</v>
      </c>
      <c r="AA20" s="100"/>
      <c r="AB20" s="96"/>
      <c r="AC20" s="96"/>
      <c r="AD20" s="101" t="s">
        <v>142</v>
      </c>
      <c r="AE20" s="96"/>
      <c r="AF20" s="96"/>
      <c r="AG20" s="96"/>
      <c r="AH20" s="96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FX20" s="61"/>
      <c r="FY20" s="61"/>
      <c r="FZ20" s="61"/>
    </row>
    <row r="21" spans="1:182" ht="33" customHeight="1">
      <c r="A21" s="57" t="s">
        <v>93</v>
      </c>
      <c r="B21" s="81"/>
      <c r="C21" s="80"/>
      <c r="D21" s="58"/>
      <c r="E21" s="58"/>
      <c r="F21" s="58"/>
      <c r="G21" s="58"/>
      <c r="H21" s="58"/>
      <c r="I21" s="58"/>
      <c r="J21" s="60"/>
      <c r="K21" s="58"/>
      <c r="L21" s="58"/>
      <c r="M21" s="58"/>
      <c r="N21" s="60"/>
      <c r="O21" s="58"/>
      <c r="P21" s="58"/>
      <c r="Q21" s="58"/>
      <c r="R21" s="60"/>
      <c r="S21" s="60"/>
      <c r="T21" s="60"/>
      <c r="U21" s="60"/>
      <c r="V21" s="60"/>
      <c r="W21" s="60"/>
      <c r="X21" s="60"/>
      <c r="Y21" s="60"/>
      <c r="Z21" s="103"/>
      <c r="AA21" s="104"/>
      <c r="AB21" s="104"/>
      <c r="AC21" s="104"/>
      <c r="AD21" s="105"/>
      <c r="AE21" s="104"/>
      <c r="AF21" s="104"/>
      <c r="AG21" s="104"/>
      <c r="AH21" s="104"/>
      <c r="AI21" s="61"/>
      <c r="AJ21" s="61"/>
      <c r="AK21" s="61"/>
      <c r="AL21" s="61"/>
      <c r="AM21" s="61"/>
      <c r="AN21" s="61"/>
      <c r="AO21" s="61"/>
      <c r="AP21" s="61"/>
      <c r="AQ21" s="61">
        <v>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FX21" s="61"/>
      <c r="FY21" s="61"/>
      <c r="FZ21" s="61"/>
    </row>
    <row r="22" spans="1:182" s="38" customFormat="1" ht="66" customHeight="1">
      <c r="A22" s="57" t="s">
        <v>168</v>
      </c>
      <c r="B22" s="84">
        <f aca="true" t="shared" si="53" ref="B22:B27">(F22+J22+N22+R22+V22+Z22+AD22+AH22+AL22+AP22+AT22+AX22+BB22+BF22+BJ22+BN22+BR22+BV22)/18</f>
        <v>98.83049438484221</v>
      </c>
      <c r="C22" s="208" t="s">
        <v>217</v>
      </c>
      <c r="D22" s="58">
        <v>132</v>
      </c>
      <c r="E22" s="58">
        <v>133</v>
      </c>
      <c r="F22" s="59">
        <f>E22/D22*100</f>
        <v>100.75757575757575</v>
      </c>
      <c r="G22" s="200" t="s">
        <v>143</v>
      </c>
      <c r="H22" s="58">
        <v>14</v>
      </c>
      <c r="I22" s="58">
        <v>14</v>
      </c>
      <c r="J22" s="60">
        <f aca="true" t="shared" si="54" ref="J22:J30">I22/H22*100</f>
        <v>100</v>
      </c>
      <c r="K22" s="200" t="s">
        <v>144</v>
      </c>
      <c r="L22" s="58">
        <v>14</v>
      </c>
      <c r="M22" s="58">
        <v>11</v>
      </c>
      <c r="N22" s="59">
        <f aca="true" t="shared" si="55" ref="N22:N30">M22/L22*100</f>
        <v>78.57142857142857</v>
      </c>
      <c r="O22" s="200" t="s">
        <v>145</v>
      </c>
      <c r="P22" s="58">
        <v>30360</v>
      </c>
      <c r="Q22" s="58">
        <v>30989</v>
      </c>
      <c r="R22" s="59">
        <f aca="true" t="shared" si="56" ref="R22:R30">Q22/P22*100</f>
        <v>102.07180500658761</v>
      </c>
      <c r="S22" s="204" t="s">
        <v>146</v>
      </c>
      <c r="T22" s="60">
        <v>24288</v>
      </c>
      <c r="U22" s="60">
        <v>24296</v>
      </c>
      <c r="V22" s="59">
        <f aca="true" t="shared" si="57" ref="V22:V30">U22/T22*100</f>
        <v>100.03293807641633</v>
      </c>
      <c r="W22" s="204" t="s">
        <v>147</v>
      </c>
      <c r="X22" s="60">
        <v>132</v>
      </c>
      <c r="Y22" s="60">
        <v>132</v>
      </c>
      <c r="Z22" s="60">
        <f aca="true" t="shared" si="58" ref="Z22:Z30">Y22/X22*100</f>
        <v>100</v>
      </c>
      <c r="AA22" s="213" t="s">
        <v>148</v>
      </c>
      <c r="AB22" s="106">
        <v>132</v>
      </c>
      <c r="AC22" s="106">
        <v>132</v>
      </c>
      <c r="AD22" s="107">
        <f aca="true" t="shared" si="59" ref="AD22:AD30">AC22/AB22*100</f>
        <v>100</v>
      </c>
      <c r="AE22" s="214" t="s">
        <v>149</v>
      </c>
      <c r="AF22" s="106">
        <v>100</v>
      </c>
      <c r="AG22" s="106">
        <v>100</v>
      </c>
      <c r="AH22" s="108">
        <f>(AG22/AF22)*100</f>
        <v>100</v>
      </c>
      <c r="AI22" s="200" t="s">
        <v>143</v>
      </c>
      <c r="AJ22" s="58">
        <v>100</v>
      </c>
      <c r="AK22" s="58">
        <v>100</v>
      </c>
      <c r="AL22" s="59">
        <f>(AK22/AJ22)*100</f>
        <v>100</v>
      </c>
      <c r="AM22" s="200" t="s">
        <v>144</v>
      </c>
      <c r="AN22" s="58">
        <v>100</v>
      </c>
      <c r="AO22" s="58">
        <v>100</v>
      </c>
      <c r="AP22" s="59">
        <f>(AO22/AN22)*100</f>
        <v>100</v>
      </c>
      <c r="AQ22" s="200" t="s">
        <v>145</v>
      </c>
      <c r="AR22" s="58">
        <v>100</v>
      </c>
      <c r="AS22" s="58">
        <v>100</v>
      </c>
      <c r="AT22" s="59">
        <f>(AS22/AR22)*100</f>
        <v>100</v>
      </c>
      <c r="AU22" s="204" t="s">
        <v>146</v>
      </c>
      <c r="AV22" s="60">
        <v>100</v>
      </c>
      <c r="AW22" s="60">
        <v>100</v>
      </c>
      <c r="AX22" s="59">
        <f>(AW22/AV22)*100</f>
        <v>100</v>
      </c>
      <c r="AY22" s="204" t="s">
        <v>147</v>
      </c>
      <c r="AZ22" s="60">
        <v>100</v>
      </c>
      <c r="BA22" s="60">
        <v>100</v>
      </c>
      <c r="BB22" s="59">
        <f>(BA22/AZ22)*100</f>
        <v>100</v>
      </c>
      <c r="BC22" s="200" t="s">
        <v>148</v>
      </c>
      <c r="BD22" s="60">
        <v>100</v>
      </c>
      <c r="BE22" s="60">
        <v>100</v>
      </c>
      <c r="BF22" s="59">
        <f>(BE22/BD22)*100</f>
        <v>100</v>
      </c>
      <c r="BG22" s="200" t="s">
        <v>99</v>
      </c>
      <c r="BH22" s="60">
        <v>132</v>
      </c>
      <c r="BI22" s="60">
        <v>133</v>
      </c>
      <c r="BJ22" s="59">
        <f>BI22/BH22*100</f>
        <v>100.75757575757575</v>
      </c>
      <c r="BK22" s="200" t="s">
        <v>114</v>
      </c>
      <c r="BL22" s="60">
        <v>132</v>
      </c>
      <c r="BM22" s="60">
        <v>133</v>
      </c>
      <c r="BN22" s="59">
        <f>BM22/BL22*100</f>
        <v>100.75757575757575</v>
      </c>
      <c r="BO22" s="200" t="s">
        <v>175</v>
      </c>
      <c r="BP22" s="60">
        <v>1525</v>
      </c>
      <c r="BQ22" s="60">
        <v>1525</v>
      </c>
      <c r="BR22" s="59">
        <f>BQ22/BP22*100</f>
        <v>100</v>
      </c>
      <c r="BS22" s="200" t="s">
        <v>116</v>
      </c>
      <c r="BT22" s="60">
        <v>1525</v>
      </c>
      <c r="BU22" s="60">
        <v>1464</v>
      </c>
      <c r="BV22" s="59">
        <f>BU22/BT22*100</f>
        <v>96</v>
      </c>
      <c r="FX22" s="61"/>
      <c r="FY22" s="61"/>
      <c r="FZ22" s="61"/>
    </row>
    <row r="23" spans="1:182" ht="68.25" customHeight="1">
      <c r="A23" s="57" t="s">
        <v>169</v>
      </c>
      <c r="B23" s="84">
        <f t="shared" si="53"/>
        <v>203.70173587727135</v>
      </c>
      <c r="C23" s="208"/>
      <c r="D23" s="58">
        <v>70</v>
      </c>
      <c r="E23" s="58">
        <v>76</v>
      </c>
      <c r="F23" s="59">
        <f aca="true" t="shared" si="60" ref="F23:F30">E23/D23*100</f>
        <v>108.57142857142857</v>
      </c>
      <c r="G23" s="200"/>
      <c r="H23" s="58">
        <v>9</v>
      </c>
      <c r="I23" s="58">
        <v>9</v>
      </c>
      <c r="J23" s="60">
        <f t="shared" si="54"/>
        <v>100</v>
      </c>
      <c r="K23" s="200"/>
      <c r="L23" s="58">
        <v>9</v>
      </c>
      <c r="M23" s="58">
        <v>9</v>
      </c>
      <c r="N23" s="59">
        <f t="shared" si="55"/>
        <v>100</v>
      </c>
      <c r="O23" s="200"/>
      <c r="P23" s="58">
        <v>16100</v>
      </c>
      <c r="Q23" s="58">
        <v>18012</v>
      </c>
      <c r="R23" s="59">
        <f t="shared" si="56"/>
        <v>111.87577639751554</v>
      </c>
      <c r="S23" s="206"/>
      <c r="T23" s="60">
        <v>12880</v>
      </c>
      <c r="U23" s="60">
        <v>12463</v>
      </c>
      <c r="V23" s="59">
        <f t="shared" si="57"/>
        <v>96.76242236024845</v>
      </c>
      <c r="W23" s="206"/>
      <c r="X23" s="60">
        <v>70</v>
      </c>
      <c r="Y23" s="60">
        <v>70</v>
      </c>
      <c r="Z23" s="60">
        <f t="shared" si="58"/>
        <v>100</v>
      </c>
      <c r="AA23" s="200"/>
      <c r="AB23" s="58">
        <v>70</v>
      </c>
      <c r="AC23" s="58">
        <v>70</v>
      </c>
      <c r="AD23" s="60">
        <f t="shared" si="59"/>
        <v>100</v>
      </c>
      <c r="AE23" s="208"/>
      <c r="AF23" s="58">
        <v>6</v>
      </c>
      <c r="AG23" s="58">
        <v>28</v>
      </c>
      <c r="AH23" s="59">
        <f aca="true" t="shared" si="61" ref="AH23:AH30">AG23/AF23*100</f>
        <v>466.6666666666667</v>
      </c>
      <c r="AI23" s="200"/>
      <c r="AJ23" s="58">
        <v>100</v>
      </c>
      <c r="AK23" s="58">
        <v>100</v>
      </c>
      <c r="AL23" s="59">
        <f aca="true" t="shared" si="62" ref="AL23:AL30">AK23/AJ23*100</f>
        <v>100</v>
      </c>
      <c r="AM23" s="200"/>
      <c r="AN23" s="58">
        <v>100</v>
      </c>
      <c r="AO23" s="58">
        <v>100</v>
      </c>
      <c r="AP23" s="59">
        <f aca="true" t="shared" si="63" ref="AP23:AP30">AO23/AN23*100</f>
        <v>100</v>
      </c>
      <c r="AQ23" s="200"/>
      <c r="AR23" s="58">
        <v>1380</v>
      </c>
      <c r="AS23" s="58">
        <v>6636</v>
      </c>
      <c r="AT23" s="59">
        <f>AS23/AR23*100</f>
        <v>480.8695652173913</v>
      </c>
      <c r="AU23" s="206"/>
      <c r="AV23" s="60">
        <v>1104</v>
      </c>
      <c r="AW23" s="60">
        <v>4591</v>
      </c>
      <c r="AX23" s="59">
        <f>AW23/AV23*100</f>
        <v>415.8514492753623</v>
      </c>
      <c r="AY23" s="206"/>
      <c r="AZ23" s="60">
        <v>6</v>
      </c>
      <c r="BA23" s="60">
        <v>28</v>
      </c>
      <c r="BB23" s="59">
        <f>BA23/AZ23*100</f>
        <v>466.6666666666667</v>
      </c>
      <c r="BC23" s="200"/>
      <c r="BD23" s="60">
        <v>6</v>
      </c>
      <c r="BE23" s="60">
        <v>28</v>
      </c>
      <c r="BF23" s="59">
        <f>BE23/BD23*100</f>
        <v>466.6666666666667</v>
      </c>
      <c r="BG23" s="200"/>
      <c r="BH23" s="60">
        <v>76</v>
      </c>
      <c r="BI23" s="60">
        <v>104</v>
      </c>
      <c r="BJ23" s="59">
        <f>BI23/BH23*100</f>
        <v>136.8421052631579</v>
      </c>
      <c r="BK23" s="200"/>
      <c r="BL23" s="60">
        <v>76</v>
      </c>
      <c r="BM23" s="60">
        <v>104</v>
      </c>
      <c r="BN23" s="59">
        <f>BM23/BL23*100</f>
        <v>136.8421052631579</v>
      </c>
      <c r="BO23" s="200"/>
      <c r="BP23" s="60">
        <v>1525</v>
      </c>
      <c r="BQ23" s="60">
        <v>1525</v>
      </c>
      <c r="BR23" s="59">
        <f>BQ23/BP23*100</f>
        <v>100</v>
      </c>
      <c r="BS23" s="200"/>
      <c r="BT23" s="60">
        <v>1525</v>
      </c>
      <c r="BU23" s="60">
        <v>1205</v>
      </c>
      <c r="BV23" s="59">
        <f>BU23/BT23*100</f>
        <v>79.01639344262294</v>
      </c>
      <c r="FX23" s="61"/>
      <c r="FY23" s="61"/>
      <c r="FZ23" s="61"/>
    </row>
    <row r="24" spans="1:182" ht="48.75" customHeight="1">
      <c r="A24" s="57" t="s">
        <v>170</v>
      </c>
      <c r="B24" s="84">
        <f t="shared" si="53"/>
        <v>98.3665088846947</v>
      </c>
      <c r="C24" s="208"/>
      <c r="D24" s="58">
        <v>75</v>
      </c>
      <c r="E24" s="58">
        <v>72</v>
      </c>
      <c r="F24" s="59">
        <f t="shared" si="60"/>
        <v>96</v>
      </c>
      <c r="G24" s="200"/>
      <c r="H24" s="58">
        <v>75</v>
      </c>
      <c r="I24" s="58">
        <v>72</v>
      </c>
      <c r="J24" s="60">
        <f t="shared" si="54"/>
        <v>96</v>
      </c>
      <c r="K24" s="200"/>
      <c r="L24" s="58">
        <v>12</v>
      </c>
      <c r="M24" s="58">
        <v>14</v>
      </c>
      <c r="N24" s="59">
        <f t="shared" si="55"/>
        <v>116.66666666666667</v>
      </c>
      <c r="O24" s="200"/>
      <c r="P24" s="60">
        <v>17250</v>
      </c>
      <c r="Q24" s="60">
        <v>16992</v>
      </c>
      <c r="R24" s="59">
        <f t="shared" si="56"/>
        <v>98.50434782608696</v>
      </c>
      <c r="S24" s="206"/>
      <c r="T24" s="60">
        <v>13800</v>
      </c>
      <c r="U24" s="60">
        <v>12760</v>
      </c>
      <c r="V24" s="59">
        <f t="shared" si="57"/>
        <v>92.46376811594203</v>
      </c>
      <c r="W24" s="206"/>
      <c r="X24" s="60">
        <v>75</v>
      </c>
      <c r="Y24" s="60">
        <v>72</v>
      </c>
      <c r="Z24" s="60">
        <f t="shared" si="58"/>
        <v>96</v>
      </c>
      <c r="AA24" s="200"/>
      <c r="AB24" s="58">
        <v>75</v>
      </c>
      <c r="AC24" s="58">
        <v>72</v>
      </c>
      <c r="AD24" s="60">
        <f t="shared" si="59"/>
        <v>96</v>
      </c>
      <c r="AE24" s="208"/>
      <c r="AF24" s="58">
        <v>33</v>
      </c>
      <c r="AG24" s="58">
        <v>33</v>
      </c>
      <c r="AH24" s="59">
        <f t="shared" si="61"/>
        <v>100</v>
      </c>
      <c r="AI24" s="200"/>
      <c r="AJ24" s="58">
        <v>9</v>
      </c>
      <c r="AK24" s="58">
        <v>11</v>
      </c>
      <c r="AL24" s="59">
        <f t="shared" si="62"/>
        <v>122.22222222222223</v>
      </c>
      <c r="AM24" s="200"/>
      <c r="AN24" s="58">
        <v>9</v>
      </c>
      <c r="AO24" s="58">
        <v>11</v>
      </c>
      <c r="AP24" s="59">
        <f t="shared" si="63"/>
        <v>122.22222222222223</v>
      </c>
      <c r="AQ24" s="200"/>
      <c r="AR24" s="58">
        <v>6520</v>
      </c>
      <c r="AS24" s="58">
        <v>5216</v>
      </c>
      <c r="AT24" s="59">
        <f>AS24/AR24*100</f>
        <v>80</v>
      </c>
      <c r="AU24" s="206"/>
      <c r="AV24" s="60">
        <v>7788</v>
      </c>
      <c r="AW24" s="60">
        <v>5848</v>
      </c>
      <c r="AX24" s="59">
        <f>AW24/AV24*100</f>
        <v>75.08988186954288</v>
      </c>
      <c r="AY24" s="206"/>
      <c r="AZ24" s="60">
        <v>33</v>
      </c>
      <c r="BA24" s="60">
        <v>33</v>
      </c>
      <c r="BB24" s="59">
        <f>BA24/AZ24*100</f>
        <v>100</v>
      </c>
      <c r="BC24" s="200"/>
      <c r="BD24" s="60">
        <v>33</v>
      </c>
      <c r="BE24" s="60">
        <v>33</v>
      </c>
      <c r="BF24" s="59">
        <f>BE24/BD24*100</f>
        <v>100</v>
      </c>
      <c r="BG24" s="200"/>
      <c r="BH24" s="60">
        <v>108</v>
      </c>
      <c r="BI24" s="60">
        <v>105</v>
      </c>
      <c r="BJ24" s="59">
        <f>BI24/BH24*100</f>
        <v>97.22222222222221</v>
      </c>
      <c r="BK24" s="200"/>
      <c r="BL24" s="60">
        <v>108</v>
      </c>
      <c r="BM24" s="60">
        <v>105</v>
      </c>
      <c r="BN24" s="59">
        <f>BM24/BL24*100</f>
        <v>97.22222222222221</v>
      </c>
      <c r="BO24" s="200"/>
      <c r="BP24" s="60">
        <v>1525</v>
      </c>
      <c r="BQ24" s="60">
        <v>1525</v>
      </c>
      <c r="BR24" s="59">
        <f>BQ24/BP24*100</f>
        <v>100</v>
      </c>
      <c r="BS24" s="200"/>
      <c r="BT24" s="60">
        <v>1525</v>
      </c>
      <c r="BU24" s="60">
        <v>1296</v>
      </c>
      <c r="BV24" s="59">
        <f>BU24/BT24*100</f>
        <v>84.98360655737704</v>
      </c>
      <c r="FP24" s="46"/>
      <c r="FQ24" s="44"/>
      <c r="FR24" s="44"/>
      <c r="FS24" s="45"/>
      <c r="FT24" s="47"/>
      <c r="FU24" s="44"/>
      <c r="FV24" s="44"/>
      <c r="FX24" s="61"/>
      <c r="FY24" s="61"/>
      <c r="FZ24" s="61"/>
    </row>
    <row r="25" spans="1:182" s="38" customFormat="1" ht="66.75" customHeight="1">
      <c r="A25" s="57" t="s">
        <v>20</v>
      </c>
      <c r="B25" s="84">
        <f t="shared" si="53"/>
        <v>98.35949640833998</v>
      </c>
      <c r="C25" s="208"/>
      <c r="D25" s="58">
        <v>100</v>
      </c>
      <c r="E25" s="58">
        <v>100</v>
      </c>
      <c r="F25" s="59">
        <f t="shared" si="60"/>
        <v>100</v>
      </c>
      <c r="G25" s="200"/>
      <c r="H25" s="58">
        <v>18</v>
      </c>
      <c r="I25" s="58">
        <v>18</v>
      </c>
      <c r="J25" s="60">
        <f t="shared" si="54"/>
        <v>100</v>
      </c>
      <c r="K25" s="200"/>
      <c r="L25" s="58">
        <v>18</v>
      </c>
      <c r="M25" s="58">
        <v>18</v>
      </c>
      <c r="N25" s="59">
        <f t="shared" si="55"/>
        <v>100</v>
      </c>
      <c r="O25" s="200"/>
      <c r="P25" s="58">
        <v>23000</v>
      </c>
      <c r="Q25" s="58">
        <v>23600</v>
      </c>
      <c r="R25" s="59">
        <f t="shared" si="56"/>
        <v>102.60869565217392</v>
      </c>
      <c r="S25" s="206"/>
      <c r="T25" s="60">
        <v>18400</v>
      </c>
      <c r="U25" s="60">
        <v>17158</v>
      </c>
      <c r="V25" s="59">
        <f t="shared" si="57"/>
        <v>93.25</v>
      </c>
      <c r="W25" s="206"/>
      <c r="X25" s="60">
        <v>94</v>
      </c>
      <c r="Y25" s="60">
        <v>94</v>
      </c>
      <c r="Z25" s="60">
        <f t="shared" si="58"/>
        <v>100</v>
      </c>
      <c r="AA25" s="200"/>
      <c r="AB25" s="58">
        <v>94</v>
      </c>
      <c r="AC25" s="58">
        <v>94</v>
      </c>
      <c r="AD25" s="60">
        <f t="shared" si="59"/>
        <v>100</v>
      </c>
      <c r="AE25" s="208"/>
      <c r="AF25" s="58">
        <v>30</v>
      </c>
      <c r="AG25" s="58">
        <v>30</v>
      </c>
      <c r="AH25" s="59">
        <f t="shared" si="61"/>
        <v>100</v>
      </c>
      <c r="AI25" s="200"/>
      <c r="AJ25" s="58">
        <v>2</v>
      </c>
      <c r="AK25" s="58">
        <v>2</v>
      </c>
      <c r="AL25" s="59">
        <f t="shared" si="62"/>
        <v>100</v>
      </c>
      <c r="AM25" s="200"/>
      <c r="AN25" s="58">
        <v>2</v>
      </c>
      <c r="AO25" s="58">
        <v>2</v>
      </c>
      <c r="AP25" s="59">
        <f t="shared" si="63"/>
        <v>100</v>
      </c>
      <c r="AQ25" s="200"/>
      <c r="AR25" s="58">
        <v>6900</v>
      </c>
      <c r="AS25" s="58">
        <v>7080</v>
      </c>
      <c r="AT25" s="59">
        <f>AS25/AR25*100</f>
        <v>102.60869565217392</v>
      </c>
      <c r="AU25" s="206"/>
      <c r="AV25" s="60">
        <v>5520</v>
      </c>
      <c r="AW25" s="60">
        <v>5148</v>
      </c>
      <c r="AX25" s="59">
        <f>AW25/AV25*100</f>
        <v>93.26086956521739</v>
      </c>
      <c r="AY25" s="206"/>
      <c r="AZ25" s="60">
        <v>30</v>
      </c>
      <c r="BA25" s="60">
        <v>30</v>
      </c>
      <c r="BB25" s="59">
        <f>BA25/AZ25*100</f>
        <v>100</v>
      </c>
      <c r="BC25" s="200"/>
      <c r="BD25" s="60">
        <v>30</v>
      </c>
      <c r="BE25" s="60">
        <v>30</v>
      </c>
      <c r="BF25" s="59">
        <f>BE25/BD25*100</f>
        <v>100</v>
      </c>
      <c r="BG25" s="200"/>
      <c r="BH25" s="60">
        <v>130</v>
      </c>
      <c r="BI25" s="60">
        <v>130</v>
      </c>
      <c r="BJ25" s="59">
        <f>BI25/BH25*100</f>
        <v>100</v>
      </c>
      <c r="BK25" s="200"/>
      <c r="BL25" s="60">
        <v>130</v>
      </c>
      <c r="BM25" s="60">
        <v>130</v>
      </c>
      <c r="BN25" s="59">
        <f>BM25/BL25*100</f>
        <v>100</v>
      </c>
      <c r="BO25" s="200"/>
      <c r="BP25" s="60">
        <v>1877</v>
      </c>
      <c r="BQ25" s="60">
        <v>1877</v>
      </c>
      <c r="BR25" s="59">
        <f>BQ25/BP25*100</f>
        <v>100</v>
      </c>
      <c r="BS25" s="200"/>
      <c r="BT25" s="60">
        <v>1877</v>
      </c>
      <c r="BU25" s="60">
        <v>1478</v>
      </c>
      <c r="BV25" s="59">
        <f>BU25/BT25*100</f>
        <v>78.74267448055407</v>
      </c>
      <c r="FP25" s="46"/>
      <c r="FQ25" s="44"/>
      <c r="FR25" s="44"/>
      <c r="FS25" s="45"/>
      <c r="FT25" s="47"/>
      <c r="FU25" s="44"/>
      <c r="FV25" s="44"/>
      <c r="FX25" s="61"/>
      <c r="FY25" s="61"/>
      <c r="FZ25" s="61"/>
    </row>
    <row r="26" spans="1:182" s="38" customFormat="1" ht="48.75" customHeight="1">
      <c r="A26" s="57" t="s">
        <v>21</v>
      </c>
      <c r="B26" s="84">
        <f t="shared" si="53"/>
        <v>99.57534622835169</v>
      </c>
      <c r="C26" s="208"/>
      <c r="D26" s="58">
        <v>35</v>
      </c>
      <c r="E26" s="58">
        <v>40</v>
      </c>
      <c r="F26" s="59">
        <f t="shared" si="60"/>
        <v>114.28571428571428</v>
      </c>
      <c r="G26" s="200"/>
      <c r="H26" s="58">
        <v>5</v>
      </c>
      <c r="I26" s="58">
        <v>5</v>
      </c>
      <c r="J26" s="60">
        <f t="shared" si="54"/>
        <v>100</v>
      </c>
      <c r="K26" s="200"/>
      <c r="L26" s="58">
        <v>5</v>
      </c>
      <c r="M26" s="58">
        <v>5</v>
      </c>
      <c r="N26" s="59">
        <f t="shared" si="55"/>
        <v>100</v>
      </c>
      <c r="O26" s="200"/>
      <c r="P26" s="58">
        <v>8050</v>
      </c>
      <c r="Q26" s="58">
        <v>8733</v>
      </c>
      <c r="R26" s="59">
        <f>(Q26/P26)*100</f>
        <v>108.48447204968946</v>
      </c>
      <c r="S26" s="206"/>
      <c r="T26" s="60">
        <v>6440</v>
      </c>
      <c r="U26" s="60">
        <v>6841</v>
      </c>
      <c r="V26" s="59">
        <v>100</v>
      </c>
      <c r="W26" s="206"/>
      <c r="X26" s="60">
        <v>31</v>
      </c>
      <c r="Y26" s="60">
        <v>31</v>
      </c>
      <c r="Z26" s="60">
        <v>100</v>
      </c>
      <c r="AA26" s="200"/>
      <c r="AB26" s="58">
        <v>31</v>
      </c>
      <c r="AC26" s="58">
        <v>31</v>
      </c>
      <c r="AD26" s="60">
        <f t="shared" si="59"/>
        <v>100</v>
      </c>
      <c r="AE26" s="208"/>
      <c r="AF26" s="58">
        <v>1</v>
      </c>
      <c r="AG26" s="58">
        <v>1</v>
      </c>
      <c r="AH26" s="59">
        <f t="shared" si="61"/>
        <v>100</v>
      </c>
      <c r="AI26" s="200"/>
      <c r="AJ26" s="58">
        <v>3</v>
      </c>
      <c r="AK26" s="58">
        <v>3</v>
      </c>
      <c r="AL26" s="59">
        <f t="shared" si="62"/>
        <v>100</v>
      </c>
      <c r="AM26" s="200"/>
      <c r="AN26" s="58">
        <v>3</v>
      </c>
      <c r="AO26" s="58">
        <v>3</v>
      </c>
      <c r="AP26" s="59">
        <f t="shared" si="63"/>
        <v>100</v>
      </c>
      <c r="AQ26" s="200"/>
      <c r="AR26" s="58">
        <v>230</v>
      </c>
      <c r="AS26" s="58">
        <v>213</v>
      </c>
      <c r="AT26" s="59">
        <f>(AS26/AR26)*100</f>
        <v>92.6086956521739</v>
      </c>
      <c r="AU26" s="206"/>
      <c r="AV26" s="60">
        <v>184</v>
      </c>
      <c r="AW26" s="60">
        <v>126</v>
      </c>
      <c r="AX26" s="59">
        <f>(AW26/AV26)*100</f>
        <v>68.47826086956522</v>
      </c>
      <c r="AY26" s="206"/>
      <c r="AZ26" s="60">
        <v>1</v>
      </c>
      <c r="BA26" s="60">
        <v>1</v>
      </c>
      <c r="BB26" s="59">
        <f>(BA26/AZ26)*100</f>
        <v>100</v>
      </c>
      <c r="BC26" s="200"/>
      <c r="BD26" s="60">
        <v>100</v>
      </c>
      <c r="BE26" s="60">
        <v>100</v>
      </c>
      <c r="BF26" s="59">
        <f>(BE26/BD26)*100</f>
        <v>100</v>
      </c>
      <c r="BG26" s="200"/>
      <c r="BH26" s="60">
        <v>36</v>
      </c>
      <c r="BI26" s="60">
        <v>41</v>
      </c>
      <c r="BJ26" s="59">
        <f>(BI26/BH26)*100</f>
        <v>113.88888888888889</v>
      </c>
      <c r="BK26" s="200"/>
      <c r="BL26" s="60">
        <v>36</v>
      </c>
      <c r="BM26" s="60">
        <v>41</v>
      </c>
      <c r="BN26" s="59">
        <f>(BM26/BL26)*100</f>
        <v>113.88888888888889</v>
      </c>
      <c r="BO26" s="200"/>
      <c r="BP26" s="60">
        <v>1525</v>
      </c>
      <c r="BQ26" s="60">
        <v>1525</v>
      </c>
      <c r="BR26" s="59">
        <f>(BQ26/BP26)*100</f>
        <v>100</v>
      </c>
      <c r="BS26" s="200"/>
      <c r="BT26" s="60">
        <v>1525</v>
      </c>
      <c r="BU26" s="60">
        <v>1231</v>
      </c>
      <c r="BV26" s="59">
        <f>(BU26/BT26)*100</f>
        <v>80.72131147540983</v>
      </c>
      <c r="FP26" s="46"/>
      <c r="FQ26" s="44"/>
      <c r="FR26" s="44"/>
      <c r="FS26" s="45"/>
      <c r="FT26" s="47"/>
      <c r="FU26" s="44"/>
      <c r="FV26" s="44"/>
      <c r="FX26" s="61"/>
      <c r="FY26" s="61"/>
      <c r="FZ26" s="61"/>
    </row>
    <row r="27" spans="1:182" ht="48.75" customHeight="1">
      <c r="A27" s="57" t="s">
        <v>22</v>
      </c>
      <c r="B27" s="84">
        <f t="shared" si="53"/>
        <v>100.5461599042616</v>
      </c>
      <c r="C27" s="208"/>
      <c r="D27" s="58">
        <v>45</v>
      </c>
      <c r="E27" s="58">
        <v>48</v>
      </c>
      <c r="F27" s="59">
        <f t="shared" si="60"/>
        <v>106.66666666666667</v>
      </c>
      <c r="G27" s="200"/>
      <c r="H27" s="58">
        <v>7</v>
      </c>
      <c r="I27" s="58">
        <v>7</v>
      </c>
      <c r="J27" s="60">
        <f t="shared" si="54"/>
        <v>100</v>
      </c>
      <c r="K27" s="200"/>
      <c r="L27" s="58">
        <v>7</v>
      </c>
      <c r="M27" s="58">
        <v>7</v>
      </c>
      <c r="N27" s="59">
        <f t="shared" si="55"/>
        <v>100</v>
      </c>
      <c r="O27" s="200"/>
      <c r="P27" s="58">
        <v>10350</v>
      </c>
      <c r="Q27" s="58">
        <v>11328</v>
      </c>
      <c r="R27" s="59">
        <f t="shared" si="56"/>
        <v>109.44927536231883</v>
      </c>
      <c r="S27" s="206"/>
      <c r="T27" s="60">
        <v>8280</v>
      </c>
      <c r="U27" s="60">
        <v>8165</v>
      </c>
      <c r="V27" s="59">
        <f t="shared" si="57"/>
        <v>98.61111111111111</v>
      </c>
      <c r="W27" s="206"/>
      <c r="X27" s="60">
        <v>39</v>
      </c>
      <c r="Y27" s="60">
        <v>39</v>
      </c>
      <c r="Z27" s="60">
        <f t="shared" si="58"/>
        <v>100</v>
      </c>
      <c r="AA27" s="200"/>
      <c r="AB27" s="58">
        <v>39</v>
      </c>
      <c r="AC27" s="58">
        <v>39</v>
      </c>
      <c r="AD27" s="60">
        <f t="shared" si="59"/>
        <v>100</v>
      </c>
      <c r="AE27" s="208"/>
      <c r="AF27" s="58">
        <v>100</v>
      </c>
      <c r="AG27" s="58">
        <v>100</v>
      </c>
      <c r="AH27" s="59">
        <f>(AG27/AF27)*100</f>
        <v>100</v>
      </c>
      <c r="AI27" s="200"/>
      <c r="AJ27" s="58">
        <v>100</v>
      </c>
      <c r="AK27" s="58">
        <v>100</v>
      </c>
      <c r="AL27" s="59">
        <f>(AK27/AJ27)*100</f>
        <v>100</v>
      </c>
      <c r="AM27" s="200"/>
      <c r="AN27" s="58">
        <v>100</v>
      </c>
      <c r="AO27" s="58">
        <v>100</v>
      </c>
      <c r="AP27" s="59">
        <f>(AO27/AN27)*100</f>
        <v>100</v>
      </c>
      <c r="AQ27" s="200"/>
      <c r="AR27" s="58">
        <v>100</v>
      </c>
      <c r="AS27" s="58">
        <v>100</v>
      </c>
      <c r="AT27" s="59">
        <f>(AS27/AR27)*100</f>
        <v>100</v>
      </c>
      <c r="AU27" s="206"/>
      <c r="AV27" s="60">
        <v>100</v>
      </c>
      <c r="AW27" s="60">
        <v>100</v>
      </c>
      <c r="AX27" s="59">
        <f>(AW27/AV27)*100</f>
        <v>100</v>
      </c>
      <c r="AY27" s="206"/>
      <c r="AZ27" s="60">
        <v>100</v>
      </c>
      <c r="BA27" s="60">
        <v>100</v>
      </c>
      <c r="BB27" s="59">
        <f>(BA27/AZ27)*100</f>
        <v>100</v>
      </c>
      <c r="BC27" s="200"/>
      <c r="BD27" s="60">
        <v>100</v>
      </c>
      <c r="BE27" s="60">
        <v>100</v>
      </c>
      <c r="BF27" s="59">
        <f>(BE27/BD27)*100</f>
        <v>100</v>
      </c>
      <c r="BG27" s="200"/>
      <c r="BH27" s="60">
        <v>45</v>
      </c>
      <c r="BI27" s="60">
        <v>48</v>
      </c>
      <c r="BJ27" s="59">
        <f>BI27/BH27*100</f>
        <v>106.66666666666667</v>
      </c>
      <c r="BK27" s="200"/>
      <c r="BL27" s="60">
        <v>45</v>
      </c>
      <c r="BM27" s="60">
        <v>48</v>
      </c>
      <c r="BN27" s="59">
        <f>BM27/BL27*100</f>
        <v>106.66666666666667</v>
      </c>
      <c r="BO27" s="200"/>
      <c r="BP27" s="60">
        <v>1525</v>
      </c>
      <c r="BQ27" s="60">
        <v>1525</v>
      </c>
      <c r="BR27" s="59">
        <f>BQ27/BP27*100</f>
        <v>100</v>
      </c>
      <c r="BS27" s="200"/>
      <c r="BT27" s="60">
        <v>1525</v>
      </c>
      <c r="BU27" s="60">
        <v>1247</v>
      </c>
      <c r="BV27" s="59">
        <f>BU27/BT27*100</f>
        <v>81.77049180327869</v>
      </c>
      <c r="FP27" s="46"/>
      <c r="FQ27" s="44"/>
      <c r="FR27" s="44"/>
      <c r="FS27" s="45"/>
      <c r="FT27" s="47"/>
      <c r="FU27" s="44"/>
      <c r="FV27" s="44"/>
      <c r="FX27" s="61"/>
      <c r="FY27" s="61"/>
      <c r="FZ27" s="61"/>
    </row>
    <row r="28" spans="1:182" ht="48.75" customHeight="1">
      <c r="A28" s="57" t="s">
        <v>23</v>
      </c>
      <c r="B28" s="84">
        <f>(F28+J28+N28+R28+V28+Z28+AD28+AH28+AL28+AP28+AT28+AX28+BB28+BF28+BJ28+BN28+BR28+BV28)/18</f>
        <v>92.11172030630334</v>
      </c>
      <c r="C28" s="208"/>
      <c r="D28" s="58">
        <v>26</v>
      </c>
      <c r="E28" s="58">
        <v>26</v>
      </c>
      <c r="F28" s="59">
        <f t="shared" si="60"/>
        <v>100</v>
      </c>
      <c r="G28" s="200"/>
      <c r="H28" s="58">
        <v>3</v>
      </c>
      <c r="I28" s="58">
        <v>3</v>
      </c>
      <c r="J28" s="60">
        <f t="shared" si="54"/>
        <v>100</v>
      </c>
      <c r="K28" s="200"/>
      <c r="L28" s="58">
        <v>3</v>
      </c>
      <c r="M28" s="58">
        <v>3</v>
      </c>
      <c r="N28" s="59">
        <f t="shared" si="55"/>
        <v>100</v>
      </c>
      <c r="O28" s="200"/>
      <c r="P28" s="58">
        <v>5980</v>
      </c>
      <c r="Q28" s="58">
        <v>3224</v>
      </c>
      <c r="R28" s="59">
        <f t="shared" si="56"/>
        <v>53.91304347826087</v>
      </c>
      <c r="S28" s="206"/>
      <c r="T28" s="60">
        <v>4784</v>
      </c>
      <c r="U28" s="60">
        <v>2072</v>
      </c>
      <c r="V28" s="59">
        <f t="shared" si="57"/>
        <v>43.31103678929766</v>
      </c>
      <c r="W28" s="206"/>
      <c r="X28" s="60">
        <v>22</v>
      </c>
      <c r="Y28" s="60">
        <v>22</v>
      </c>
      <c r="Z28" s="60">
        <f t="shared" si="58"/>
        <v>100</v>
      </c>
      <c r="AA28" s="200"/>
      <c r="AB28" s="58">
        <v>22</v>
      </c>
      <c r="AC28" s="58">
        <v>22</v>
      </c>
      <c r="AD28" s="60">
        <f t="shared" si="59"/>
        <v>100</v>
      </c>
      <c r="AE28" s="208"/>
      <c r="AF28" s="58">
        <v>100</v>
      </c>
      <c r="AG28" s="58">
        <v>100</v>
      </c>
      <c r="AH28" s="59">
        <f>(AG28/AF28)*100</f>
        <v>100</v>
      </c>
      <c r="AI28" s="200"/>
      <c r="AJ28" s="58">
        <v>100</v>
      </c>
      <c r="AK28" s="58">
        <v>100</v>
      </c>
      <c r="AL28" s="59">
        <f>(AK28/AJ28)*100</f>
        <v>100</v>
      </c>
      <c r="AM28" s="200"/>
      <c r="AN28" s="58">
        <v>100</v>
      </c>
      <c r="AO28" s="58">
        <v>100</v>
      </c>
      <c r="AP28" s="59">
        <f>(AO28/AN28)*100</f>
        <v>100</v>
      </c>
      <c r="AQ28" s="200"/>
      <c r="AR28" s="58">
        <v>100</v>
      </c>
      <c r="AS28" s="58">
        <v>100</v>
      </c>
      <c r="AT28" s="59">
        <f>(AS28/AR28)*100</f>
        <v>100</v>
      </c>
      <c r="AU28" s="206"/>
      <c r="AV28" s="60">
        <v>100</v>
      </c>
      <c r="AW28" s="60">
        <v>100</v>
      </c>
      <c r="AX28" s="59">
        <f>(AW28/AV28)*100</f>
        <v>100</v>
      </c>
      <c r="AY28" s="206"/>
      <c r="AZ28" s="60">
        <v>100</v>
      </c>
      <c r="BA28" s="60">
        <v>100</v>
      </c>
      <c r="BB28" s="59">
        <f>(BA28/AZ28)*100</f>
        <v>100</v>
      </c>
      <c r="BC28" s="200"/>
      <c r="BD28" s="60">
        <v>100</v>
      </c>
      <c r="BE28" s="60">
        <v>100</v>
      </c>
      <c r="BF28" s="59">
        <f>(BE28/BD28)*100</f>
        <v>100</v>
      </c>
      <c r="BG28" s="200"/>
      <c r="BH28" s="60">
        <v>26</v>
      </c>
      <c r="BI28" s="60">
        <v>26</v>
      </c>
      <c r="BJ28" s="59">
        <f>BI28/BH28*100</f>
        <v>100</v>
      </c>
      <c r="BK28" s="200"/>
      <c r="BL28" s="60">
        <v>26</v>
      </c>
      <c r="BM28" s="60">
        <v>26</v>
      </c>
      <c r="BN28" s="59">
        <f>BM28/BL28*100</f>
        <v>100</v>
      </c>
      <c r="BO28" s="200"/>
      <c r="BP28" s="60">
        <v>1525</v>
      </c>
      <c r="BQ28" s="60">
        <v>1525</v>
      </c>
      <c r="BR28" s="59">
        <f>BQ28/BP28*100</f>
        <v>100</v>
      </c>
      <c r="BS28" s="200"/>
      <c r="BT28" s="60">
        <v>1525</v>
      </c>
      <c r="BU28" s="60">
        <v>927</v>
      </c>
      <c r="BV28" s="59">
        <f>BU28/BT28*100</f>
        <v>60.78688524590164</v>
      </c>
      <c r="FP28" s="46"/>
      <c r="FQ28" s="44"/>
      <c r="FR28" s="44"/>
      <c r="FS28" s="45"/>
      <c r="FT28" s="47"/>
      <c r="FU28" s="44"/>
      <c r="FV28" s="44"/>
      <c r="FX28" s="61"/>
      <c r="FY28" s="61"/>
      <c r="FZ28" s="61"/>
    </row>
    <row r="29" spans="1:182" ht="48.75" customHeight="1">
      <c r="A29" s="57" t="s">
        <v>24</v>
      </c>
      <c r="B29" s="84">
        <f>(F29+J29+N29+R29+V29+Z29+AD29+AH29+AL29+AP29+AT29+AX29+BB29+BF29+BJ29+BN29+BR29+BV29)/18</f>
        <v>93.64962959020335</v>
      </c>
      <c r="C29" s="208"/>
      <c r="D29" s="58">
        <v>21</v>
      </c>
      <c r="E29" s="58">
        <v>19</v>
      </c>
      <c r="F29" s="59">
        <f t="shared" si="60"/>
        <v>90.47619047619048</v>
      </c>
      <c r="G29" s="200"/>
      <c r="H29" s="58">
        <v>3</v>
      </c>
      <c r="I29" s="58">
        <v>3</v>
      </c>
      <c r="J29" s="60">
        <f t="shared" si="54"/>
        <v>100</v>
      </c>
      <c r="K29" s="200"/>
      <c r="L29" s="58">
        <v>3</v>
      </c>
      <c r="M29" s="58">
        <v>2</v>
      </c>
      <c r="N29" s="59">
        <f t="shared" si="55"/>
        <v>66.66666666666666</v>
      </c>
      <c r="O29" s="200"/>
      <c r="P29" s="58">
        <v>4620</v>
      </c>
      <c r="Q29" s="58">
        <v>4256</v>
      </c>
      <c r="R29" s="59">
        <f t="shared" si="56"/>
        <v>92.12121212121212</v>
      </c>
      <c r="S29" s="206"/>
      <c r="T29" s="60">
        <v>3696</v>
      </c>
      <c r="U29" s="60">
        <v>3095</v>
      </c>
      <c r="V29" s="59">
        <f t="shared" si="57"/>
        <v>83.73917748917748</v>
      </c>
      <c r="W29" s="206"/>
      <c r="X29" s="60">
        <v>17</v>
      </c>
      <c r="Y29" s="60">
        <v>17</v>
      </c>
      <c r="Z29" s="60">
        <f t="shared" si="58"/>
        <v>100</v>
      </c>
      <c r="AA29" s="200"/>
      <c r="AB29" s="58">
        <v>17</v>
      </c>
      <c r="AC29" s="58">
        <v>17</v>
      </c>
      <c r="AD29" s="60">
        <f t="shared" si="59"/>
        <v>100</v>
      </c>
      <c r="AE29" s="208"/>
      <c r="AF29" s="58">
        <v>100</v>
      </c>
      <c r="AG29" s="58">
        <v>100</v>
      </c>
      <c r="AH29" s="59">
        <f>(AG29/AF29)*100</f>
        <v>100</v>
      </c>
      <c r="AI29" s="200"/>
      <c r="AJ29" s="58">
        <v>100</v>
      </c>
      <c r="AK29" s="58">
        <v>100</v>
      </c>
      <c r="AL29" s="59">
        <f>(AK29/AJ29)*100</f>
        <v>100</v>
      </c>
      <c r="AM29" s="200"/>
      <c r="AN29" s="58">
        <v>100</v>
      </c>
      <c r="AO29" s="58">
        <v>100</v>
      </c>
      <c r="AP29" s="59">
        <f>AO29/AN29*100</f>
        <v>100</v>
      </c>
      <c r="AQ29" s="200"/>
      <c r="AR29" s="58">
        <v>100</v>
      </c>
      <c r="AS29" s="58">
        <v>100</v>
      </c>
      <c r="AT29" s="59">
        <f>AS29/AR29*100</f>
        <v>100</v>
      </c>
      <c r="AU29" s="206"/>
      <c r="AV29" s="60">
        <v>100</v>
      </c>
      <c r="AW29" s="60">
        <v>100</v>
      </c>
      <c r="AX29" s="59">
        <f>AW29/AV29*100</f>
        <v>100</v>
      </c>
      <c r="AY29" s="206"/>
      <c r="AZ29" s="60">
        <v>100</v>
      </c>
      <c r="BA29" s="60">
        <v>100</v>
      </c>
      <c r="BB29" s="59">
        <f>BA29/AZ29*100</f>
        <v>100</v>
      </c>
      <c r="BC29" s="200"/>
      <c r="BD29" s="60">
        <v>100</v>
      </c>
      <c r="BE29" s="60">
        <v>100</v>
      </c>
      <c r="BF29" s="59">
        <f>BE29/BD29*100</f>
        <v>100</v>
      </c>
      <c r="BG29" s="200"/>
      <c r="BH29" s="60">
        <v>21</v>
      </c>
      <c r="BI29" s="60">
        <v>19</v>
      </c>
      <c r="BJ29" s="59">
        <f>BI29/BH29*100</f>
        <v>90.47619047619048</v>
      </c>
      <c r="BK29" s="200"/>
      <c r="BL29" s="60">
        <v>21</v>
      </c>
      <c r="BM29" s="60">
        <v>19</v>
      </c>
      <c r="BN29" s="59">
        <f>BM29/BL29*100</f>
        <v>90.47619047619048</v>
      </c>
      <c r="BO29" s="200"/>
      <c r="BP29" s="60">
        <v>1525</v>
      </c>
      <c r="BQ29" s="60">
        <v>1525</v>
      </c>
      <c r="BR29" s="59">
        <f>BQ29/BP29*100</f>
        <v>100</v>
      </c>
      <c r="BS29" s="200"/>
      <c r="BT29" s="60">
        <v>1525</v>
      </c>
      <c r="BU29" s="60">
        <v>1094</v>
      </c>
      <c r="BV29" s="59">
        <f>BU29/BT29*100</f>
        <v>71.73770491803279</v>
      </c>
      <c r="FP29" s="46"/>
      <c r="FQ29" s="44"/>
      <c r="FR29" s="44"/>
      <c r="FS29" s="45"/>
      <c r="FT29" s="47"/>
      <c r="FU29" s="44"/>
      <c r="FV29" s="44"/>
      <c r="FX29" s="61"/>
      <c r="FY29" s="61"/>
      <c r="FZ29" s="61"/>
    </row>
    <row r="30" spans="1:182" s="38" customFormat="1" ht="48.75" customHeight="1">
      <c r="A30" s="57" t="s">
        <v>25</v>
      </c>
      <c r="B30" s="84">
        <f>(F30+J30+N30+R30+V30+Z30+AD30+AH30+AL30+AP30+AT30+AX30+BB30+BF30+BJ30+BN30+BR30+BV30)/18</f>
        <v>96.93697765991641</v>
      </c>
      <c r="C30" s="208"/>
      <c r="D30" s="58">
        <v>17</v>
      </c>
      <c r="E30" s="58">
        <v>17</v>
      </c>
      <c r="F30" s="59">
        <f t="shared" si="60"/>
        <v>100</v>
      </c>
      <c r="G30" s="200"/>
      <c r="H30" s="58">
        <v>3</v>
      </c>
      <c r="I30" s="58">
        <v>3</v>
      </c>
      <c r="J30" s="60">
        <f t="shared" si="54"/>
        <v>100</v>
      </c>
      <c r="K30" s="200"/>
      <c r="L30" s="58">
        <v>3</v>
      </c>
      <c r="M30" s="58">
        <v>3</v>
      </c>
      <c r="N30" s="59">
        <f t="shared" si="55"/>
        <v>100</v>
      </c>
      <c r="O30" s="200"/>
      <c r="P30" s="58">
        <v>3400</v>
      </c>
      <c r="Q30" s="58">
        <v>3230</v>
      </c>
      <c r="R30" s="59">
        <f t="shared" si="56"/>
        <v>95</v>
      </c>
      <c r="S30" s="207"/>
      <c r="T30" s="60">
        <v>2720</v>
      </c>
      <c r="U30" s="60">
        <v>2373</v>
      </c>
      <c r="V30" s="59">
        <f t="shared" si="57"/>
        <v>87.24264705882354</v>
      </c>
      <c r="W30" s="207"/>
      <c r="X30" s="60">
        <v>14</v>
      </c>
      <c r="Y30" s="60">
        <v>14</v>
      </c>
      <c r="Z30" s="60">
        <f t="shared" si="58"/>
        <v>100</v>
      </c>
      <c r="AA30" s="200"/>
      <c r="AB30" s="58">
        <v>14</v>
      </c>
      <c r="AC30" s="58">
        <v>14</v>
      </c>
      <c r="AD30" s="60">
        <f t="shared" si="59"/>
        <v>100</v>
      </c>
      <c r="AE30" s="208"/>
      <c r="AF30" s="58">
        <v>100</v>
      </c>
      <c r="AG30" s="58">
        <v>100</v>
      </c>
      <c r="AH30" s="59">
        <f t="shared" si="61"/>
        <v>100</v>
      </c>
      <c r="AI30" s="200"/>
      <c r="AJ30" s="58">
        <v>100</v>
      </c>
      <c r="AK30" s="58">
        <v>100</v>
      </c>
      <c r="AL30" s="59">
        <f t="shared" si="62"/>
        <v>100</v>
      </c>
      <c r="AM30" s="200"/>
      <c r="AN30" s="58">
        <v>100</v>
      </c>
      <c r="AO30" s="58">
        <v>100</v>
      </c>
      <c r="AP30" s="59">
        <f t="shared" si="63"/>
        <v>100</v>
      </c>
      <c r="AQ30" s="200"/>
      <c r="AR30" s="58">
        <v>100</v>
      </c>
      <c r="AS30" s="58">
        <v>100</v>
      </c>
      <c r="AT30" s="59">
        <f>AS30/AR30*100</f>
        <v>100</v>
      </c>
      <c r="AU30" s="207"/>
      <c r="AV30" s="60">
        <v>100</v>
      </c>
      <c r="AW30" s="60">
        <v>100</v>
      </c>
      <c r="AX30" s="59">
        <f>AW30/AV30*100</f>
        <v>100</v>
      </c>
      <c r="AY30" s="207"/>
      <c r="AZ30" s="60">
        <v>100</v>
      </c>
      <c r="BA30" s="60">
        <v>100</v>
      </c>
      <c r="BB30" s="59">
        <f>BA30/AZ30*100</f>
        <v>100</v>
      </c>
      <c r="BC30" s="200"/>
      <c r="BD30" s="60">
        <v>100</v>
      </c>
      <c r="BE30" s="60">
        <v>100</v>
      </c>
      <c r="BF30" s="59">
        <f>BE30/BD30*100</f>
        <v>100</v>
      </c>
      <c r="BG30" s="200"/>
      <c r="BH30" s="60">
        <v>17</v>
      </c>
      <c r="BI30" s="60">
        <v>17</v>
      </c>
      <c r="BJ30" s="59">
        <f>BI30/BH30*100</f>
        <v>100</v>
      </c>
      <c r="BK30" s="200"/>
      <c r="BL30" s="60">
        <v>17</v>
      </c>
      <c r="BM30" s="60">
        <v>17</v>
      </c>
      <c r="BN30" s="59">
        <f>BM30/BL30*100</f>
        <v>100</v>
      </c>
      <c r="BO30" s="200"/>
      <c r="BP30" s="60">
        <v>1525</v>
      </c>
      <c r="BQ30" s="60">
        <v>1525</v>
      </c>
      <c r="BR30" s="59">
        <f>BQ30/BP30*100</f>
        <v>100</v>
      </c>
      <c r="BS30" s="200"/>
      <c r="BT30" s="60">
        <v>1525</v>
      </c>
      <c r="BU30" s="60">
        <v>955</v>
      </c>
      <c r="BV30" s="59">
        <f>BU30/BT30*100</f>
        <v>62.62295081967213</v>
      </c>
      <c r="FP30" s="46"/>
      <c r="FQ30" s="44"/>
      <c r="FR30" s="44"/>
      <c r="FS30" s="45"/>
      <c r="FT30" s="47"/>
      <c r="FU30" s="44"/>
      <c r="FV30" s="44"/>
      <c r="FX30" s="61"/>
      <c r="FY30" s="61"/>
      <c r="FZ30" s="61"/>
    </row>
    <row r="31" spans="1:182" ht="28.5" customHeight="1">
      <c r="A31" s="113" t="s">
        <v>208</v>
      </c>
      <c r="B31" s="85"/>
      <c r="C31" s="85"/>
      <c r="D31" s="86"/>
      <c r="E31" s="86"/>
      <c r="F31" s="87"/>
      <c r="G31" s="86"/>
      <c r="H31" s="86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FP31" s="39"/>
      <c r="FQ31" s="39"/>
      <c r="FR31" s="39"/>
      <c r="FS31" s="39"/>
      <c r="FT31" s="39"/>
      <c r="FU31" s="39"/>
      <c r="FV31" s="39"/>
      <c r="FX31" s="61"/>
      <c r="FY31" s="61"/>
      <c r="FZ31" s="61"/>
    </row>
    <row r="32" spans="1:182" ht="48.75" customHeight="1">
      <c r="A32" s="57" t="s">
        <v>2</v>
      </c>
      <c r="B32" s="82">
        <f>(F32+J32+N32+R32+V32+Z32)/6</f>
        <v>100</v>
      </c>
      <c r="C32" s="87" t="s">
        <v>177</v>
      </c>
      <c r="D32" s="86">
        <v>360</v>
      </c>
      <c r="E32" s="86">
        <v>360</v>
      </c>
      <c r="F32" s="88">
        <f>E32/D32*100</f>
        <v>100</v>
      </c>
      <c r="G32" s="87" t="s">
        <v>178</v>
      </c>
      <c r="H32" s="86">
        <v>190</v>
      </c>
      <c r="I32" s="62">
        <v>190</v>
      </c>
      <c r="J32" s="63">
        <f>I32/H32*100</f>
        <v>100</v>
      </c>
      <c r="K32" s="64" t="s">
        <v>179</v>
      </c>
      <c r="L32" s="62">
        <v>45400</v>
      </c>
      <c r="M32" s="62">
        <v>45400</v>
      </c>
      <c r="N32" s="63">
        <f>M32/L32*100</f>
        <v>100</v>
      </c>
      <c r="O32" s="64" t="s">
        <v>180</v>
      </c>
      <c r="P32" s="62">
        <v>10850</v>
      </c>
      <c r="Q32" s="62">
        <v>10850</v>
      </c>
      <c r="R32" s="63">
        <f>Q32/P32*100</f>
        <v>100</v>
      </c>
      <c r="S32" s="64" t="s">
        <v>181</v>
      </c>
      <c r="T32" s="62">
        <v>29</v>
      </c>
      <c r="U32" s="62">
        <v>29</v>
      </c>
      <c r="V32" s="63">
        <f>U32/T32*100</f>
        <v>100</v>
      </c>
      <c r="W32" s="57" t="s">
        <v>182</v>
      </c>
      <c r="X32" s="62">
        <v>285</v>
      </c>
      <c r="Y32" s="62">
        <v>285</v>
      </c>
      <c r="Z32" s="63">
        <f>Y32/X32*100</f>
        <v>100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FX32" s="61"/>
      <c r="FY32" s="61"/>
      <c r="FZ32" s="61"/>
    </row>
    <row r="33" spans="1:182" ht="48.75" customHeight="1">
      <c r="A33" s="57" t="s">
        <v>3</v>
      </c>
      <c r="B33" s="82">
        <f>(F33+J33+R33+N33)/4</f>
        <v>105.95007552818488</v>
      </c>
      <c r="C33" s="57" t="s">
        <v>183</v>
      </c>
      <c r="D33" s="86">
        <v>10131</v>
      </c>
      <c r="E33" s="86">
        <v>10137</v>
      </c>
      <c r="F33" s="88">
        <f>E33/D33*100</f>
        <v>100.0592241634587</v>
      </c>
      <c r="G33" s="86" t="s">
        <v>184</v>
      </c>
      <c r="H33" s="86">
        <v>84909</v>
      </c>
      <c r="I33" s="62">
        <v>85069</v>
      </c>
      <c r="J33" s="63">
        <f>I33/H33*100</f>
        <v>100.18843703258784</v>
      </c>
      <c r="K33" s="64" t="s">
        <v>185</v>
      </c>
      <c r="L33" s="62">
        <v>224151</v>
      </c>
      <c r="M33" s="62">
        <v>208349</v>
      </c>
      <c r="N33" s="63">
        <f>M33/L33*100</f>
        <v>92.9502879755165</v>
      </c>
      <c r="O33" s="64" t="s">
        <v>186</v>
      </c>
      <c r="P33" s="62">
        <v>21250</v>
      </c>
      <c r="Q33" s="62">
        <v>27753</v>
      </c>
      <c r="R33" s="62">
        <f>Q33/P33*100</f>
        <v>130.6023529411765</v>
      </c>
      <c r="S33" s="64"/>
      <c r="T33" s="62"/>
      <c r="U33" s="62"/>
      <c r="V33" s="62"/>
      <c r="W33" s="62"/>
      <c r="X33" s="62"/>
      <c r="Y33" s="62"/>
      <c r="Z33" s="63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FX33" s="61"/>
      <c r="FY33" s="61"/>
      <c r="FZ33" s="61"/>
    </row>
    <row r="34" spans="1:182" ht="48.75" customHeight="1">
      <c r="A34" s="57" t="s">
        <v>78</v>
      </c>
      <c r="B34" s="82">
        <f>(F34+J34+R34+N34)/3</f>
        <v>100</v>
      </c>
      <c r="C34" s="57" t="s">
        <v>187</v>
      </c>
      <c r="D34" s="87">
        <v>99</v>
      </c>
      <c r="E34" s="87">
        <v>99</v>
      </c>
      <c r="F34" s="89">
        <f>E34/D34*100</f>
        <v>100</v>
      </c>
      <c r="G34" s="90" t="s">
        <v>188</v>
      </c>
      <c r="H34" s="87">
        <v>16</v>
      </c>
      <c r="I34" s="109">
        <v>16</v>
      </c>
      <c r="J34" s="110">
        <f>I34/H34*100</f>
        <v>100</v>
      </c>
      <c r="K34" s="111" t="s">
        <v>189</v>
      </c>
      <c r="L34" s="64">
        <v>99</v>
      </c>
      <c r="M34" s="64">
        <v>99</v>
      </c>
      <c r="N34" s="110">
        <f>M34/L34*100</f>
        <v>100</v>
      </c>
      <c r="O34" s="112" t="s">
        <v>98</v>
      </c>
      <c r="P34" s="64" t="s">
        <v>98</v>
      </c>
      <c r="Q34" s="64" t="s">
        <v>98</v>
      </c>
      <c r="R34" s="110"/>
      <c r="S34" s="64"/>
      <c r="T34" s="64"/>
      <c r="U34" s="64"/>
      <c r="V34" s="64"/>
      <c r="W34" s="112"/>
      <c r="X34" s="64"/>
      <c r="Y34" s="64"/>
      <c r="Z34" s="110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FX34" s="61"/>
      <c r="FY34" s="61"/>
      <c r="FZ34" s="61"/>
    </row>
    <row r="35" spans="1:182" ht="48.75" customHeight="1">
      <c r="A35" s="57" t="s">
        <v>4</v>
      </c>
      <c r="B35" s="82">
        <f>(F35+J35)/2</f>
        <v>218.7560880576661</v>
      </c>
      <c r="C35" s="57" t="s">
        <v>190</v>
      </c>
      <c r="D35" s="86">
        <v>1711</v>
      </c>
      <c r="E35" s="86">
        <v>2638</v>
      </c>
      <c r="F35" s="88">
        <f>E35/D35*100</f>
        <v>154.17884278199884</v>
      </c>
      <c r="G35" s="87" t="s">
        <v>191</v>
      </c>
      <c r="H35" s="86">
        <v>6</v>
      </c>
      <c r="I35" s="113">
        <v>17</v>
      </c>
      <c r="J35" s="63">
        <f>I35/H35*100</f>
        <v>283.33333333333337</v>
      </c>
      <c r="K35" s="11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FX35" s="61"/>
      <c r="FY35" s="61"/>
      <c r="FZ35" s="61"/>
    </row>
    <row r="36" spans="1:182" ht="23.25" customHeight="1">
      <c r="A36" s="57" t="s">
        <v>218</v>
      </c>
      <c r="B36" s="81"/>
      <c r="C36" s="80"/>
      <c r="D36" s="86"/>
      <c r="E36" s="86"/>
      <c r="F36" s="86"/>
      <c r="G36" s="86"/>
      <c r="H36" s="86"/>
      <c r="I36" s="62"/>
      <c r="J36" s="62"/>
      <c r="K36" s="62"/>
      <c r="L36" s="62"/>
      <c r="M36" s="62"/>
      <c r="N36" s="62"/>
      <c r="O36" s="62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FX36" s="61"/>
      <c r="FY36" s="61"/>
      <c r="FZ36" s="61"/>
    </row>
    <row r="37" spans="1:182" ht="47.25">
      <c r="A37" s="57" t="s">
        <v>27</v>
      </c>
      <c r="B37" s="82"/>
      <c r="C37" s="57"/>
      <c r="D37" s="86"/>
      <c r="E37" s="86"/>
      <c r="F37" s="86"/>
      <c r="G37" s="86"/>
      <c r="H37" s="86"/>
      <c r="I37" s="62"/>
      <c r="J37" s="62"/>
      <c r="K37" s="62"/>
      <c r="L37" s="62"/>
      <c r="M37" s="62"/>
      <c r="N37" s="62"/>
      <c r="O37" s="62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FX37" s="61"/>
      <c r="FY37" s="61"/>
      <c r="FZ37" s="61"/>
    </row>
    <row r="38" spans="1:182" ht="47.25">
      <c r="A38" s="57" t="s">
        <v>28</v>
      </c>
      <c r="B38" s="82">
        <f>(F38)/1</f>
        <v>104.83870967741935</v>
      </c>
      <c r="C38" s="57" t="s">
        <v>204</v>
      </c>
      <c r="D38" s="86">
        <v>62</v>
      </c>
      <c r="E38" s="86">
        <v>65</v>
      </c>
      <c r="F38" s="86">
        <f>E38/D38*100</f>
        <v>104.83870967741935</v>
      </c>
      <c r="G38" s="57"/>
      <c r="H38" s="86"/>
      <c r="I38" s="62"/>
      <c r="J38" s="62"/>
      <c r="K38" s="64"/>
      <c r="L38" s="62"/>
      <c r="M38" s="62"/>
      <c r="N38" s="63"/>
      <c r="O38" s="64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FX38" s="61"/>
      <c r="FY38" s="61"/>
      <c r="FZ38" s="61"/>
    </row>
    <row r="39" spans="1:182" ht="63.75">
      <c r="A39" s="57" t="s">
        <v>1</v>
      </c>
      <c r="B39" s="82">
        <f>(F39+J39+N39)/3</f>
        <v>131.2962962962963</v>
      </c>
      <c r="C39" s="57" t="s">
        <v>192</v>
      </c>
      <c r="D39" s="86">
        <v>240</v>
      </c>
      <c r="E39" s="86">
        <v>286</v>
      </c>
      <c r="F39" s="91">
        <f>E39/D39*100</f>
        <v>119.16666666666667</v>
      </c>
      <c r="G39" s="92" t="s">
        <v>193</v>
      </c>
      <c r="H39" s="86">
        <v>2000</v>
      </c>
      <c r="I39" s="62">
        <v>2050</v>
      </c>
      <c r="J39" s="63">
        <f>I39/H39*100</f>
        <v>102.49999999999999</v>
      </c>
      <c r="K39" s="62" t="s">
        <v>194</v>
      </c>
      <c r="L39" s="62">
        <v>36</v>
      </c>
      <c r="M39" s="62">
        <v>62</v>
      </c>
      <c r="N39" s="115">
        <f>M39/L39*100</f>
        <v>172.22222222222223</v>
      </c>
      <c r="O39" s="62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FX39" s="61"/>
      <c r="FY39" s="61"/>
      <c r="FZ39" s="61"/>
    </row>
  </sheetData>
  <sheetProtection/>
  <mergeCells count="90">
    <mergeCell ref="AA22:AA30"/>
    <mergeCell ref="AE22:AE30"/>
    <mergeCell ref="AI22:AI30"/>
    <mergeCell ref="K22:K30"/>
    <mergeCell ref="K7:K17"/>
    <mergeCell ref="AM22:AM30"/>
    <mergeCell ref="AM7:AM17"/>
    <mergeCell ref="S7:S17"/>
    <mergeCell ref="AE7:AE17"/>
    <mergeCell ref="AI7:AI17"/>
    <mergeCell ref="BG7:BG17"/>
    <mergeCell ref="G19:G20"/>
    <mergeCell ref="K19:K20"/>
    <mergeCell ref="O19:O20"/>
    <mergeCell ref="O7:O17"/>
    <mergeCell ref="AA7:AA17"/>
    <mergeCell ref="W7:W17"/>
    <mergeCell ref="AY7:AY17"/>
    <mergeCell ref="AU7:AU17"/>
    <mergeCell ref="AQ7:AQ17"/>
    <mergeCell ref="C7:C17"/>
    <mergeCell ref="C22:C30"/>
    <mergeCell ref="C19:C20"/>
    <mergeCell ref="G7:G17"/>
    <mergeCell ref="G22:G30"/>
    <mergeCell ref="A3:O3"/>
    <mergeCell ref="O22:O30"/>
    <mergeCell ref="BK7:BK17"/>
    <mergeCell ref="BO7:BO17"/>
    <mergeCell ref="S19:S20"/>
    <mergeCell ref="W19:W20"/>
    <mergeCell ref="S22:S30"/>
    <mergeCell ref="W22:W30"/>
    <mergeCell ref="AQ22:AQ30"/>
    <mergeCell ref="AU22:AU30"/>
    <mergeCell ref="AY22:AY30"/>
    <mergeCell ref="BC7:BC17"/>
    <mergeCell ref="BS7:BS17"/>
    <mergeCell ref="BW7:BW17"/>
    <mergeCell ref="CA7:CA17"/>
    <mergeCell ref="CE7:CE17"/>
    <mergeCell ref="CI7:CI17"/>
    <mergeCell ref="CM7:CM17"/>
    <mergeCell ref="EI7:EI17"/>
    <mergeCell ref="CQ7:CQ17"/>
    <mergeCell ref="CU7:CU17"/>
    <mergeCell ref="CY7:CY17"/>
    <mergeCell ref="DC7:DC17"/>
    <mergeCell ref="DG7:DG17"/>
    <mergeCell ref="DK7:DK17"/>
    <mergeCell ref="EQ7:EQ17"/>
    <mergeCell ref="EU7:EU17"/>
    <mergeCell ref="EY7:EY17"/>
    <mergeCell ref="FC7:FC17"/>
    <mergeCell ref="FG7:FG17"/>
    <mergeCell ref="DO7:DO17"/>
    <mergeCell ref="DS7:DS17"/>
    <mergeCell ref="DW7:DW17"/>
    <mergeCell ref="EA7:EA17"/>
    <mergeCell ref="EE7:EE17"/>
    <mergeCell ref="GQ7:GQ17"/>
    <mergeCell ref="FK7:FK17"/>
    <mergeCell ref="FO7:FO17"/>
    <mergeCell ref="FS7:FS17"/>
    <mergeCell ref="BC22:BC30"/>
    <mergeCell ref="BG22:BG30"/>
    <mergeCell ref="BK22:BK30"/>
    <mergeCell ref="BO22:BO30"/>
    <mergeCell ref="BS22:BS30"/>
    <mergeCell ref="EM7:EM17"/>
    <mergeCell ref="GY7:GY17"/>
    <mergeCell ref="HC7:HC17"/>
    <mergeCell ref="HG7:HG17"/>
    <mergeCell ref="HK7:HK17"/>
    <mergeCell ref="HO7:HO17"/>
    <mergeCell ref="FW7:FW17"/>
    <mergeCell ref="GA7:GA17"/>
    <mergeCell ref="GE7:GE17"/>
    <mergeCell ref="GI7:GI17"/>
    <mergeCell ref="GM7:GM17"/>
    <mergeCell ref="L2:O2"/>
    <mergeCell ref="IQ7:IQ17"/>
    <mergeCell ref="IU7:IU17"/>
    <mergeCell ref="HS7:HS17"/>
    <mergeCell ref="HW7:HW17"/>
    <mergeCell ref="IA7:IA17"/>
    <mergeCell ref="IE7:IE17"/>
    <mergeCell ref="II7:II17"/>
    <mergeCell ref="IM7:IM17"/>
    <mergeCell ref="GU7:GU17"/>
  </mergeCells>
  <printOptions/>
  <pageMargins left="0.35433070866141736" right="0.7480314960629921" top="0.1968503937007874" bottom="0.1968503937007874" header="0.5118110236220472" footer="0.5118110236220472"/>
  <pageSetup horizontalDpi="600" verticalDpi="600" orientation="landscape" paperSize="9" scale="67" r:id="rId1"/>
  <rowBreaks count="2" manualBreakCount="2">
    <brk id="17" max="255" man="1"/>
    <brk id="32" max="255" man="1"/>
  </rowBreaks>
  <colBreaks count="2" manualBreakCount="2">
    <brk id="34" max="65535" man="1"/>
    <brk id="54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E57"/>
  <sheetViews>
    <sheetView zoomScale="70" zoomScaleNormal="70" zoomScaleSheetLayoutView="80" zoomScalePageLayoutView="0" workbookViewId="0" topLeftCell="A1">
      <selection activeCell="A2" sqref="A2:IV2"/>
    </sheetView>
  </sheetViews>
  <sheetFormatPr defaultColWidth="9.00390625" defaultRowHeight="12.75"/>
  <cols>
    <col min="1" max="1" width="3.875" style="31" customWidth="1"/>
    <col min="2" max="2" width="50.00390625" style="29" customWidth="1"/>
    <col min="3" max="3" width="14.75390625" style="31" customWidth="1"/>
    <col min="4" max="4" width="17.00390625" style="31" customWidth="1"/>
    <col min="5" max="5" width="7.875" style="31" customWidth="1"/>
    <col min="6" max="7" width="7.625" style="31" customWidth="1"/>
    <col min="8" max="8" width="15.00390625" style="31" customWidth="1"/>
    <col min="9" max="11" width="9.125" style="31" customWidth="1"/>
    <col min="12" max="12" width="15.375" style="31" customWidth="1"/>
    <col min="13" max="31" width="9.125" style="31" customWidth="1"/>
    <col min="32" max="32" width="9.125" style="50" customWidth="1"/>
    <col min="33" max="50" width="9.125" style="31" customWidth="1"/>
    <col min="51" max="51" width="11.75390625" style="31" customWidth="1"/>
    <col min="52" max="54" width="9.125" style="31" customWidth="1"/>
    <col min="55" max="55" width="11.75390625" style="31" customWidth="1"/>
    <col min="56" max="58" width="9.125" style="31" customWidth="1"/>
    <col min="59" max="59" width="11.75390625" style="31" customWidth="1"/>
    <col min="60" max="62" width="9.125" style="31" customWidth="1"/>
    <col min="63" max="63" width="11.75390625" style="31" customWidth="1"/>
    <col min="64" max="66" width="9.125" style="31" customWidth="1"/>
    <col min="67" max="67" width="11.75390625" style="31" customWidth="1"/>
    <col min="68" max="70" width="9.125" style="31" customWidth="1"/>
    <col min="71" max="71" width="11.75390625" style="31" customWidth="1"/>
    <col min="72" max="74" width="9.125" style="31" customWidth="1"/>
    <col min="75" max="75" width="11.75390625" style="31" customWidth="1"/>
    <col min="76" max="78" width="9.125" style="31" customWidth="1"/>
    <col min="79" max="79" width="11.75390625" style="31" customWidth="1"/>
    <col min="80" max="82" width="9.125" style="31" customWidth="1"/>
    <col min="83" max="83" width="11.75390625" style="31" customWidth="1"/>
    <col min="84" max="86" width="9.125" style="31" customWidth="1"/>
    <col min="87" max="87" width="11.75390625" style="31" customWidth="1"/>
    <col min="88" max="90" width="9.125" style="31" customWidth="1"/>
    <col min="91" max="91" width="11.75390625" style="31" customWidth="1"/>
    <col min="92" max="94" width="9.125" style="31" customWidth="1"/>
    <col min="95" max="95" width="11.75390625" style="31" customWidth="1"/>
    <col min="96" max="96" width="9.125" style="31" customWidth="1"/>
    <col min="97" max="98" width="9.125" style="61" customWidth="1"/>
    <col min="99" max="99" width="11.75390625" style="61" customWidth="1"/>
    <col min="100" max="102" width="9.125" style="31" customWidth="1"/>
    <col min="103" max="103" width="11.75390625" style="31" customWidth="1"/>
    <col min="104" max="106" width="9.125" style="31" customWidth="1"/>
    <col min="107" max="107" width="11.75390625" style="31" customWidth="1"/>
    <col min="108" max="110" width="9.125" style="31" customWidth="1"/>
    <col min="111" max="111" width="11.75390625" style="31" customWidth="1"/>
    <col min="112" max="114" width="9.125" style="31" customWidth="1"/>
    <col min="115" max="115" width="11.75390625" style="31" customWidth="1"/>
    <col min="116" max="118" width="9.125" style="31" customWidth="1"/>
    <col min="119" max="119" width="11.75390625" style="31" customWidth="1"/>
    <col min="120" max="16384" width="9.125" style="31" customWidth="1"/>
  </cols>
  <sheetData>
    <row r="1" spans="1:80" ht="15.75">
      <c r="A1" s="61"/>
      <c r="B1" s="102"/>
      <c r="C1" s="61"/>
      <c r="D1" s="61"/>
      <c r="E1" s="61"/>
      <c r="F1" s="61"/>
      <c r="G1" s="61"/>
      <c r="H1" s="61"/>
      <c r="I1" s="61"/>
      <c r="J1" s="61"/>
      <c r="K1" s="61"/>
      <c r="L1" s="102"/>
      <c r="M1" s="102"/>
      <c r="N1" s="102"/>
      <c r="O1" s="102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12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</row>
    <row r="2" spans="1:80" ht="23.25" customHeight="1">
      <c r="A2" s="61"/>
      <c r="B2" s="102"/>
      <c r="C2" s="61"/>
      <c r="D2" s="61"/>
      <c r="E2" s="61"/>
      <c r="F2" s="61"/>
      <c r="G2" s="61"/>
      <c r="H2" s="61"/>
      <c r="I2" s="61"/>
      <c r="J2" s="61"/>
      <c r="K2" s="61"/>
      <c r="L2" s="217"/>
      <c r="M2" s="217"/>
      <c r="N2" s="217"/>
      <c r="O2" s="217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12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</row>
    <row r="3" spans="1:134" ht="26.25" customHeight="1">
      <c r="A3" s="209" t="s">
        <v>231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96"/>
      <c r="CT3" s="96"/>
      <c r="CU3" s="96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</row>
    <row r="4" spans="1:134" ht="26.25" customHeight="1">
      <c r="A4" s="96"/>
      <c r="B4" s="171"/>
      <c r="C4" s="122"/>
      <c r="D4" s="122"/>
      <c r="E4" s="122"/>
      <c r="F4" s="122"/>
      <c r="G4" s="122"/>
      <c r="H4" s="122"/>
      <c r="I4" s="122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7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96"/>
      <c r="CT4" s="96"/>
      <c r="CU4" s="96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</row>
    <row r="5" spans="1:135" s="175" customFormat="1" ht="85.5" customHeight="1">
      <c r="A5" s="163" t="s">
        <v>212</v>
      </c>
      <c r="B5" s="170" t="s">
        <v>167</v>
      </c>
      <c r="C5" s="163" t="s">
        <v>76</v>
      </c>
      <c r="D5" s="79" t="s">
        <v>38</v>
      </c>
      <c r="E5" s="79" t="s">
        <v>30</v>
      </c>
      <c r="F5" s="79" t="s">
        <v>31</v>
      </c>
      <c r="G5" s="163" t="s">
        <v>32</v>
      </c>
      <c r="H5" s="163" t="s">
        <v>38</v>
      </c>
      <c r="I5" s="79" t="s">
        <v>30</v>
      </c>
      <c r="J5" s="79" t="s">
        <v>31</v>
      </c>
      <c r="K5" s="163" t="s">
        <v>32</v>
      </c>
      <c r="L5" s="163" t="s">
        <v>38</v>
      </c>
      <c r="M5" s="79" t="s">
        <v>30</v>
      </c>
      <c r="N5" s="79" t="s">
        <v>31</v>
      </c>
      <c r="O5" s="163" t="s">
        <v>32</v>
      </c>
      <c r="P5" s="163" t="s">
        <v>38</v>
      </c>
      <c r="Q5" s="79" t="s">
        <v>30</v>
      </c>
      <c r="R5" s="79" t="s">
        <v>31</v>
      </c>
      <c r="S5" s="163" t="s">
        <v>32</v>
      </c>
      <c r="T5" s="163" t="s">
        <v>38</v>
      </c>
      <c r="U5" s="79" t="s">
        <v>30</v>
      </c>
      <c r="V5" s="79" t="s">
        <v>31</v>
      </c>
      <c r="W5" s="163" t="s">
        <v>32</v>
      </c>
      <c r="X5" s="79"/>
      <c r="Y5" s="79" t="s">
        <v>30</v>
      </c>
      <c r="Z5" s="79" t="s">
        <v>31</v>
      </c>
      <c r="AA5" s="163" t="s">
        <v>32</v>
      </c>
      <c r="AB5" s="163" t="s">
        <v>38</v>
      </c>
      <c r="AC5" s="79" t="s">
        <v>30</v>
      </c>
      <c r="AD5" s="79" t="s">
        <v>31</v>
      </c>
      <c r="AE5" s="163" t="s">
        <v>32</v>
      </c>
      <c r="AF5" s="164" t="s">
        <v>38</v>
      </c>
      <c r="AG5" s="79" t="s">
        <v>30</v>
      </c>
      <c r="AH5" s="79" t="s">
        <v>31</v>
      </c>
      <c r="AI5" s="163" t="s">
        <v>32</v>
      </c>
      <c r="AJ5" s="163" t="s">
        <v>38</v>
      </c>
      <c r="AK5" s="79" t="s">
        <v>30</v>
      </c>
      <c r="AL5" s="79" t="s">
        <v>31</v>
      </c>
      <c r="AM5" s="163" t="s">
        <v>32</v>
      </c>
      <c r="AN5" s="163" t="s">
        <v>38</v>
      </c>
      <c r="AO5" s="79" t="s">
        <v>30</v>
      </c>
      <c r="AP5" s="79" t="s">
        <v>31</v>
      </c>
      <c r="AQ5" s="163" t="s">
        <v>32</v>
      </c>
      <c r="AR5" s="163" t="s">
        <v>38</v>
      </c>
      <c r="AS5" s="79" t="s">
        <v>30</v>
      </c>
      <c r="AT5" s="79" t="s">
        <v>31</v>
      </c>
      <c r="AU5" s="163" t="s">
        <v>32</v>
      </c>
      <c r="AV5" s="163" t="s">
        <v>38</v>
      </c>
      <c r="AW5" s="79" t="s">
        <v>30</v>
      </c>
      <c r="AX5" s="79" t="s">
        <v>31</v>
      </c>
      <c r="AY5" s="163" t="s">
        <v>32</v>
      </c>
      <c r="AZ5" s="163" t="s">
        <v>38</v>
      </c>
      <c r="BA5" s="79" t="s">
        <v>30</v>
      </c>
      <c r="BB5" s="79" t="s">
        <v>31</v>
      </c>
      <c r="BC5" s="163" t="s">
        <v>32</v>
      </c>
      <c r="BD5" s="163" t="s">
        <v>38</v>
      </c>
      <c r="BE5" s="79" t="s">
        <v>30</v>
      </c>
      <c r="BF5" s="79" t="s">
        <v>31</v>
      </c>
      <c r="BG5" s="163" t="s">
        <v>32</v>
      </c>
      <c r="BH5" s="163" t="s">
        <v>38</v>
      </c>
      <c r="BI5" s="79" t="s">
        <v>30</v>
      </c>
      <c r="BJ5" s="79" t="s">
        <v>31</v>
      </c>
      <c r="BK5" s="163" t="s">
        <v>32</v>
      </c>
      <c r="BL5" s="163" t="s">
        <v>38</v>
      </c>
      <c r="BM5" s="79" t="s">
        <v>30</v>
      </c>
      <c r="BN5" s="79" t="s">
        <v>31</v>
      </c>
      <c r="BO5" s="163" t="s">
        <v>32</v>
      </c>
      <c r="BP5" s="163" t="s">
        <v>38</v>
      </c>
      <c r="BQ5" s="79" t="s">
        <v>30</v>
      </c>
      <c r="BR5" s="79" t="s">
        <v>31</v>
      </c>
      <c r="BS5" s="163" t="s">
        <v>32</v>
      </c>
      <c r="BT5" s="163" t="s">
        <v>38</v>
      </c>
      <c r="BU5" s="79" t="s">
        <v>30</v>
      </c>
      <c r="BV5" s="79" t="s">
        <v>31</v>
      </c>
      <c r="BW5" s="163" t="s">
        <v>32</v>
      </c>
      <c r="BX5" s="163" t="s">
        <v>38</v>
      </c>
      <c r="BY5" s="79" t="s">
        <v>30</v>
      </c>
      <c r="BZ5" s="79" t="s">
        <v>31</v>
      </c>
      <c r="CA5" s="163" t="s">
        <v>32</v>
      </c>
      <c r="CB5" s="163" t="s">
        <v>38</v>
      </c>
      <c r="CC5" s="168" t="s">
        <v>30</v>
      </c>
      <c r="CD5" s="168" t="s">
        <v>31</v>
      </c>
      <c r="CE5" s="167" t="s">
        <v>32</v>
      </c>
      <c r="CF5" s="167" t="s">
        <v>38</v>
      </c>
      <c r="CG5" s="168" t="s">
        <v>30</v>
      </c>
      <c r="CH5" s="168" t="s">
        <v>31</v>
      </c>
      <c r="CI5" s="167" t="s">
        <v>32</v>
      </c>
      <c r="CJ5" s="167" t="s">
        <v>38</v>
      </c>
      <c r="CK5" s="168" t="s">
        <v>30</v>
      </c>
      <c r="CL5" s="168" t="s">
        <v>31</v>
      </c>
      <c r="CM5" s="167" t="s">
        <v>32</v>
      </c>
      <c r="CN5" s="167" t="s">
        <v>38</v>
      </c>
      <c r="CO5" s="168" t="s">
        <v>30</v>
      </c>
      <c r="CP5" s="168" t="s">
        <v>31</v>
      </c>
      <c r="CQ5" s="167" t="s">
        <v>32</v>
      </c>
      <c r="CR5" s="167" t="s">
        <v>38</v>
      </c>
      <c r="CS5" s="79" t="s">
        <v>30</v>
      </c>
      <c r="CT5" s="79" t="s">
        <v>31</v>
      </c>
      <c r="CU5" s="163" t="s">
        <v>32</v>
      </c>
      <c r="CV5" s="167" t="s">
        <v>38</v>
      </c>
      <c r="CW5" s="168" t="s">
        <v>30</v>
      </c>
      <c r="CX5" s="168" t="s">
        <v>31</v>
      </c>
      <c r="CY5" s="167" t="s">
        <v>32</v>
      </c>
      <c r="CZ5" s="167" t="s">
        <v>38</v>
      </c>
      <c r="DA5" s="168" t="s">
        <v>30</v>
      </c>
      <c r="DB5" s="168" t="s">
        <v>31</v>
      </c>
      <c r="DC5" s="167" t="s">
        <v>32</v>
      </c>
      <c r="DD5" s="167" t="s">
        <v>38</v>
      </c>
      <c r="DE5" s="168" t="s">
        <v>30</v>
      </c>
      <c r="DF5" s="168" t="s">
        <v>31</v>
      </c>
      <c r="DG5" s="167" t="s">
        <v>32</v>
      </c>
      <c r="DH5" s="167" t="s">
        <v>38</v>
      </c>
      <c r="DI5" s="168" t="s">
        <v>30</v>
      </c>
      <c r="DJ5" s="168" t="s">
        <v>31</v>
      </c>
      <c r="DK5" s="167" t="s">
        <v>32</v>
      </c>
      <c r="DL5" s="167" t="s">
        <v>38</v>
      </c>
      <c r="DM5" s="168" t="s">
        <v>30</v>
      </c>
      <c r="DN5" s="168" t="s">
        <v>31</v>
      </c>
      <c r="DO5" s="167" t="s">
        <v>32</v>
      </c>
      <c r="DP5" s="167" t="s">
        <v>38</v>
      </c>
      <c r="DQ5" s="168" t="s">
        <v>30</v>
      </c>
      <c r="DR5" s="168" t="s">
        <v>31</v>
      </c>
      <c r="DS5" s="167" t="s">
        <v>32</v>
      </c>
      <c r="DT5" s="167" t="s">
        <v>38</v>
      </c>
      <c r="DU5" s="168" t="s">
        <v>30</v>
      </c>
      <c r="DV5" s="168" t="s">
        <v>31</v>
      </c>
      <c r="DW5" s="167" t="s">
        <v>32</v>
      </c>
      <c r="DX5" s="167" t="s">
        <v>38</v>
      </c>
      <c r="DY5" s="168" t="s">
        <v>30</v>
      </c>
      <c r="DZ5" s="168" t="s">
        <v>31</v>
      </c>
      <c r="EA5" s="167" t="s">
        <v>32</v>
      </c>
      <c r="EB5" s="167" t="s">
        <v>38</v>
      </c>
      <c r="EC5" s="168" t="s">
        <v>30</v>
      </c>
      <c r="ED5" s="168" t="s">
        <v>31</v>
      </c>
      <c r="EE5" s="167" t="s">
        <v>32</v>
      </c>
    </row>
    <row r="6" spans="1:119" ht="18.75">
      <c r="A6" s="124"/>
      <c r="B6" s="57" t="s">
        <v>91</v>
      </c>
      <c r="C6" s="81"/>
      <c r="D6" s="125"/>
      <c r="E6" s="58"/>
      <c r="F6" s="58"/>
      <c r="G6" s="58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14"/>
      <c r="U6" s="58"/>
      <c r="V6" s="58"/>
      <c r="W6" s="58"/>
      <c r="X6" s="114"/>
      <c r="Y6" s="58"/>
      <c r="Z6" s="58"/>
      <c r="AA6" s="114"/>
      <c r="AB6" s="114"/>
      <c r="AC6" s="58"/>
      <c r="AD6" s="58"/>
      <c r="AE6" s="58"/>
      <c r="AF6" s="123"/>
      <c r="AG6" s="58"/>
      <c r="AH6" s="58"/>
      <c r="AI6" s="59"/>
      <c r="AJ6" s="114"/>
      <c r="AK6" s="58"/>
      <c r="AL6" s="58"/>
      <c r="AM6" s="59"/>
      <c r="AN6" s="114"/>
      <c r="AO6" s="58"/>
      <c r="AP6" s="58"/>
      <c r="AQ6" s="58"/>
      <c r="AR6" s="114"/>
      <c r="AS6" s="58"/>
      <c r="AT6" s="58"/>
      <c r="AU6" s="58"/>
      <c r="AV6" s="114"/>
      <c r="AW6" s="58"/>
      <c r="AX6" s="58"/>
      <c r="AY6" s="58"/>
      <c r="AZ6" s="114"/>
      <c r="BA6" s="58"/>
      <c r="BB6" s="58"/>
      <c r="BC6" s="58"/>
      <c r="BD6" s="114"/>
      <c r="BE6" s="58"/>
      <c r="BF6" s="58"/>
      <c r="BG6" s="58"/>
      <c r="BH6" s="114"/>
      <c r="BI6" s="58"/>
      <c r="BJ6" s="58"/>
      <c r="BK6" s="58"/>
      <c r="BL6" s="114"/>
      <c r="BM6" s="58"/>
      <c r="BN6" s="58"/>
      <c r="BO6" s="58"/>
      <c r="BP6" s="114"/>
      <c r="BQ6" s="58"/>
      <c r="BR6" s="58"/>
      <c r="BS6" s="58"/>
      <c r="BT6" s="114"/>
      <c r="BU6" s="58"/>
      <c r="BV6" s="58"/>
      <c r="BW6" s="58"/>
      <c r="BX6" s="114"/>
      <c r="BY6" s="58"/>
      <c r="BZ6" s="58"/>
      <c r="CA6" s="58"/>
      <c r="CB6" s="114"/>
      <c r="CC6" s="30"/>
      <c r="CD6" s="30"/>
      <c r="CE6" s="30"/>
      <c r="CF6" s="32"/>
      <c r="CG6" s="30"/>
      <c r="CH6" s="30"/>
      <c r="CI6" s="30"/>
      <c r="CJ6" s="32"/>
      <c r="CK6" s="30"/>
      <c r="CL6" s="30"/>
      <c r="CM6" s="30"/>
      <c r="CN6" s="32"/>
      <c r="CO6" s="30"/>
      <c r="CP6" s="30"/>
      <c r="CQ6" s="30"/>
      <c r="CR6" s="32"/>
      <c r="CS6" s="58"/>
      <c r="CT6" s="58"/>
      <c r="CU6" s="58"/>
      <c r="CV6" s="32"/>
      <c r="CW6" s="30"/>
      <c r="CX6" s="30"/>
      <c r="CY6" s="30"/>
      <c r="CZ6" s="32"/>
      <c r="DA6" s="30"/>
      <c r="DB6" s="30"/>
      <c r="DC6" s="30"/>
      <c r="DD6" s="32"/>
      <c r="DE6" s="30"/>
      <c r="DF6" s="30"/>
      <c r="DG6" s="30"/>
      <c r="DH6" s="32"/>
      <c r="DI6" s="30"/>
      <c r="DJ6" s="30"/>
      <c r="DK6" s="30"/>
      <c r="DL6" s="32"/>
      <c r="DM6" s="30"/>
      <c r="DN6" s="30"/>
      <c r="DO6" s="30"/>
    </row>
    <row r="7" spans="1:135" s="38" customFormat="1" ht="58.5" customHeight="1">
      <c r="A7" s="124">
        <v>1</v>
      </c>
      <c r="B7" s="57" t="s">
        <v>5</v>
      </c>
      <c r="C7" s="82">
        <f>(G7+K7+O7+S7+W7+AA7+AE7+AI7+AM7+AQ7+AU7+AY7+BC7+BG7+BK7+BO7+BS7+BW7+CA7+CE7+CI7+CM7+CQ7+CU7+CY7+DC7+DG7+DK7+DO7+DS7+DW7+EA7+EE7)/33</f>
        <v>100</v>
      </c>
      <c r="D7" s="227" t="s">
        <v>219</v>
      </c>
      <c r="E7" s="58">
        <v>100</v>
      </c>
      <c r="F7" s="58">
        <v>100</v>
      </c>
      <c r="G7" s="59">
        <f>F7/E7*100</f>
        <v>100</v>
      </c>
      <c r="H7" s="227" t="s">
        <v>151</v>
      </c>
      <c r="I7" s="58">
        <v>100</v>
      </c>
      <c r="J7" s="58">
        <v>100</v>
      </c>
      <c r="K7" s="59">
        <f>J7/I7*100</f>
        <v>100</v>
      </c>
      <c r="L7" s="230" t="s">
        <v>152</v>
      </c>
      <c r="M7" s="59">
        <v>100</v>
      </c>
      <c r="N7" s="59">
        <v>100</v>
      </c>
      <c r="O7" s="59">
        <f>N7/M7*100</f>
        <v>100</v>
      </c>
      <c r="P7" s="210" t="s">
        <v>153</v>
      </c>
      <c r="Q7" s="59">
        <v>100</v>
      </c>
      <c r="R7" s="59">
        <v>100</v>
      </c>
      <c r="S7" s="59">
        <f>R7/Q7*100</f>
        <v>100</v>
      </c>
      <c r="T7" s="200" t="s">
        <v>154</v>
      </c>
      <c r="U7" s="59">
        <v>100</v>
      </c>
      <c r="V7" s="59">
        <v>100</v>
      </c>
      <c r="W7" s="59">
        <f aca="true" t="shared" si="0" ref="W7:W17">V7/U7*100</f>
        <v>100</v>
      </c>
      <c r="X7" s="200" t="s">
        <v>220</v>
      </c>
      <c r="Y7" s="58">
        <v>100</v>
      </c>
      <c r="Z7" s="58">
        <v>100</v>
      </c>
      <c r="AA7" s="59">
        <f>Z7/Y7*100</f>
        <v>100</v>
      </c>
      <c r="AB7" s="234" t="s">
        <v>155</v>
      </c>
      <c r="AC7" s="58">
        <v>100</v>
      </c>
      <c r="AD7" s="58">
        <v>100</v>
      </c>
      <c r="AE7" s="59">
        <f>AD7/AC7*100</f>
        <v>100</v>
      </c>
      <c r="AF7" s="200" t="s">
        <v>152</v>
      </c>
      <c r="AG7" s="58">
        <v>100</v>
      </c>
      <c r="AH7" s="58">
        <v>100</v>
      </c>
      <c r="AI7" s="59">
        <f>AH7/AG7*100</f>
        <v>100</v>
      </c>
      <c r="AJ7" s="200" t="s">
        <v>156</v>
      </c>
      <c r="AK7" s="58">
        <v>100</v>
      </c>
      <c r="AL7" s="58">
        <v>100</v>
      </c>
      <c r="AM7" s="59">
        <f aca="true" t="shared" si="1" ref="AM7:AM17">AL7/AK7*100</f>
        <v>100</v>
      </c>
      <c r="AN7" s="200" t="s">
        <v>157</v>
      </c>
      <c r="AO7" s="58">
        <v>100</v>
      </c>
      <c r="AP7" s="58">
        <v>100</v>
      </c>
      <c r="AQ7" s="59">
        <f aca="true" t="shared" si="2" ref="AQ7:AQ17">AP7/AO7*100</f>
        <v>100</v>
      </c>
      <c r="AR7" s="200" t="s">
        <v>221</v>
      </c>
      <c r="AS7" s="58">
        <v>100</v>
      </c>
      <c r="AT7" s="58">
        <v>100</v>
      </c>
      <c r="AU7" s="59">
        <f aca="true" t="shared" si="3" ref="AU7:AU16">AT7/AS7*100</f>
        <v>100</v>
      </c>
      <c r="AV7" s="200" t="s">
        <v>155</v>
      </c>
      <c r="AW7" s="58">
        <v>100</v>
      </c>
      <c r="AX7" s="58">
        <v>100</v>
      </c>
      <c r="AY7" s="59">
        <f aca="true" t="shared" si="4" ref="AY7:AY16">AX7/AW7*100</f>
        <v>100</v>
      </c>
      <c r="AZ7" s="200" t="s">
        <v>152</v>
      </c>
      <c r="BA7" s="58">
        <v>100</v>
      </c>
      <c r="BB7" s="58">
        <v>100</v>
      </c>
      <c r="BC7" s="59">
        <f aca="true" t="shared" si="5" ref="BC7:BC16">BB7/BA7*100</f>
        <v>100</v>
      </c>
      <c r="BD7" s="200" t="s">
        <v>156</v>
      </c>
      <c r="BE7" s="58">
        <v>100</v>
      </c>
      <c r="BF7" s="58">
        <v>100</v>
      </c>
      <c r="BG7" s="59">
        <f aca="true" t="shared" si="6" ref="BG7:BG16">BF7/BE7*100</f>
        <v>100</v>
      </c>
      <c r="BH7" s="200" t="s">
        <v>157</v>
      </c>
      <c r="BI7" s="58">
        <v>100</v>
      </c>
      <c r="BJ7" s="58">
        <v>100</v>
      </c>
      <c r="BK7" s="59">
        <f aca="true" t="shared" si="7" ref="BK7:BK16">BJ7/BI7*100</f>
        <v>100</v>
      </c>
      <c r="BL7" s="200" t="s">
        <v>222</v>
      </c>
      <c r="BM7" s="58">
        <v>100</v>
      </c>
      <c r="BN7" s="58">
        <v>100</v>
      </c>
      <c r="BO7" s="59">
        <f aca="true" t="shared" si="8" ref="BO7:BO16">BN7/BM7*100</f>
        <v>100</v>
      </c>
      <c r="BP7" s="200" t="s">
        <v>159</v>
      </c>
      <c r="BQ7" s="58">
        <v>100</v>
      </c>
      <c r="BR7" s="58">
        <v>100</v>
      </c>
      <c r="BS7" s="59">
        <f aca="true" t="shared" si="9" ref="BS7:BS16">BR7/BQ7*100</f>
        <v>100</v>
      </c>
      <c r="BT7" s="200" t="s">
        <v>223</v>
      </c>
      <c r="BU7" s="58">
        <v>100</v>
      </c>
      <c r="BV7" s="58">
        <v>100</v>
      </c>
      <c r="BW7" s="59">
        <f aca="true" t="shared" si="10" ref="BW7:BW15">BV7/BU7*100</f>
        <v>100</v>
      </c>
      <c r="BX7" s="200" t="s">
        <v>160</v>
      </c>
      <c r="BY7" s="58">
        <v>33</v>
      </c>
      <c r="BZ7" s="58">
        <v>33</v>
      </c>
      <c r="CA7" s="59">
        <f aca="true" t="shared" si="11" ref="CA7:CA14">BZ7/BY7*100</f>
        <v>100</v>
      </c>
      <c r="CB7" s="200" t="s">
        <v>161</v>
      </c>
      <c r="CC7" s="35">
        <v>100</v>
      </c>
      <c r="CD7" s="35">
        <v>100</v>
      </c>
      <c r="CE7" s="36">
        <f aca="true" t="shared" si="12" ref="CE7:CE15">CD7/CC7*100</f>
        <v>100</v>
      </c>
      <c r="CF7" s="218" t="s">
        <v>162</v>
      </c>
      <c r="CG7" s="35">
        <v>100</v>
      </c>
      <c r="CH7" s="35">
        <v>100</v>
      </c>
      <c r="CI7" s="36">
        <f aca="true" t="shared" si="13" ref="CI7:CI15">CH7/CG7*100</f>
        <v>100</v>
      </c>
      <c r="CJ7" s="218" t="s">
        <v>224</v>
      </c>
      <c r="CK7" s="35">
        <v>100</v>
      </c>
      <c r="CL7" s="35">
        <v>100</v>
      </c>
      <c r="CM7" s="36">
        <f aca="true" t="shared" si="14" ref="CM7:CM17">CL7/CK7*100</f>
        <v>100</v>
      </c>
      <c r="CN7" s="218" t="s">
        <v>225</v>
      </c>
      <c r="CO7" s="35">
        <v>100</v>
      </c>
      <c r="CP7" s="35">
        <v>100</v>
      </c>
      <c r="CQ7" s="35">
        <v>100</v>
      </c>
      <c r="CR7" s="219" t="s">
        <v>226</v>
      </c>
      <c r="CS7" s="58">
        <v>0</v>
      </c>
      <c r="CT7" s="58">
        <v>0</v>
      </c>
      <c r="CU7" s="58">
        <v>100</v>
      </c>
      <c r="CV7" s="219" t="s">
        <v>151</v>
      </c>
      <c r="CW7" s="35">
        <v>0</v>
      </c>
      <c r="CX7" s="35">
        <v>0</v>
      </c>
      <c r="CY7" s="35">
        <v>100</v>
      </c>
      <c r="CZ7" s="220" t="s">
        <v>152</v>
      </c>
      <c r="DA7" s="35">
        <v>0</v>
      </c>
      <c r="DB7" s="35">
        <v>0</v>
      </c>
      <c r="DC7" s="35">
        <v>100</v>
      </c>
      <c r="DD7" s="223" t="s">
        <v>153</v>
      </c>
      <c r="DE7" s="35">
        <v>0</v>
      </c>
      <c r="DF7" s="35">
        <v>0</v>
      </c>
      <c r="DG7" s="35">
        <v>100</v>
      </c>
      <c r="DH7" s="218" t="s">
        <v>154</v>
      </c>
      <c r="DI7" s="35">
        <v>0</v>
      </c>
      <c r="DJ7" s="35">
        <v>0</v>
      </c>
      <c r="DK7" s="35">
        <v>100</v>
      </c>
      <c r="DL7" s="218" t="s">
        <v>227</v>
      </c>
      <c r="DM7" s="35">
        <v>0</v>
      </c>
      <c r="DN7" s="35">
        <v>0</v>
      </c>
      <c r="DO7" s="35">
        <v>100</v>
      </c>
      <c r="DP7" s="218" t="s">
        <v>155</v>
      </c>
      <c r="DQ7" s="35">
        <v>0</v>
      </c>
      <c r="DR7" s="35">
        <v>0</v>
      </c>
      <c r="DS7" s="35">
        <v>100</v>
      </c>
      <c r="DT7" s="218" t="s">
        <v>152</v>
      </c>
      <c r="DU7" s="35">
        <v>0</v>
      </c>
      <c r="DV7" s="35">
        <v>0</v>
      </c>
      <c r="DW7" s="35">
        <v>100</v>
      </c>
      <c r="DX7" s="218" t="s">
        <v>156</v>
      </c>
      <c r="DY7" s="35">
        <v>0</v>
      </c>
      <c r="DZ7" s="35">
        <v>0</v>
      </c>
      <c r="EA7" s="35">
        <v>100</v>
      </c>
      <c r="EB7" s="218" t="s">
        <v>157</v>
      </c>
      <c r="EC7" s="35">
        <v>0</v>
      </c>
      <c r="ED7" s="35">
        <v>0</v>
      </c>
      <c r="EE7" s="35">
        <v>100</v>
      </c>
    </row>
    <row r="8" spans="1:135" s="38" customFormat="1" ht="54" customHeight="1">
      <c r="A8" s="124">
        <v>2</v>
      </c>
      <c r="B8" s="57" t="s">
        <v>6</v>
      </c>
      <c r="C8" s="82">
        <f aca="true" t="shared" si="15" ref="C8:C17">(G8+K8+O8+S8+W8+AA8+AE8+AI8+AM8+AQ8+AU8+AY8+BC8+BG8+BK8+BO8+BS8+BW8+CA8+CE8+CI8+CM8+CQ8+CU8+CY8+DC8+DG8+DK8+DO8+DS8+DW8+EA8+EE8)/33</f>
        <v>100.08783487044357</v>
      </c>
      <c r="D8" s="227"/>
      <c r="E8" s="58">
        <v>100</v>
      </c>
      <c r="F8" s="58">
        <v>100</v>
      </c>
      <c r="G8" s="59">
        <f aca="true" t="shared" si="16" ref="G8:G17">F8/E8*100</f>
        <v>100</v>
      </c>
      <c r="H8" s="227"/>
      <c r="I8" s="58">
        <v>100</v>
      </c>
      <c r="J8" s="58">
        <v>100</v>
      </c>
      <c r="K8" s="59">
        <f aca="true" t="shared" si="17" ref="K8:K17">J8/I8*100</f>
        <v>100</v>
      </c>
      <c r="L8" s="231"/>
      <c r="M8" s="59">
        <v>100</v>
      </c>
      <c r="N8" s="59">
        <v>93</v>
      </c>
      <c r="O8" s="59">
        <f aca="true" t="shared" si="18" ref="O8:O17">N8/M8*100</f>
        <v>93</v>
      </c>
      <c r="P8" s="211"/>
      <c r="Q8" s="59">
        <v>100</v>
      </c>
      <c r="R8" s="59">
        <v>107</v>
      </c>
      <c r="S8" s="59">
        <f aca="true" t="shared" si="19" ref="S8:S17">R8/Q8*100</f>
        <v>107</v>
      </c>
      <c r="T8" s="200"/>
      <c r="U8" s="58">
        <v>100</v>
      </c>
      <c r="V8" s="58">
        <v>100</v>
      </c>
      <c r="W8" s="59">
        <f t="shared" si="0"/>
        <v>100</v>
      </c>
      <c r="X8" s="200"/>
      <c r="Y8" s="58">
        <v>100</v>
      </c>
      <c r="Z8" s="58">
        <v>100</v>
      </c>
      <c r="AA8" s="60">
        <f>Z8/Y8*100</f>
        <v>100</v>
      </c>
      <c r="AB8" s="234"/>
      <c r="AC8" s="58">
        <v>100</v>
      </c>
      <c r="AD8" s="58">
        <v>100</v>
      </c>
      <c r="AE8" s="59">
        <f aca="true" t="shared" si="20" ref="AE8:AE17">AD8/AC8*100</f>
        <v>100</v>
      </c>
      <c r="AF8" s="200"/>
      <c r="AG8" s="58">
        <v>100</v>
      </c>
      <c r="AH8" s="58">
        <v>100</v>
      </c>
      <c r="AI8" s="59">
        <f>AH8/AG8*100</f>
        <v>100</v>
      </c>
      <c r="AJ8" s="200"/>
      <c r="AK8" s="58">
        <v>100</v>
      </c>
      <c r="AL8" s="58">
        <v>100</v>
      </c>
      <c r="AM8" s="60">
        <f t="shared" si="1"/>
        <v>100</v>
      </c>
      <c r="AN8" s="200"/>
      <c r="AO8" s="58">
        <v>100</v>
      </c>
      <c r="AP8" s="58">
        <v>100</v>
      </c>
      <c r="AQ8" s="60">
        <f t="shared" si="2"/>
        <v>100</v>
      </c>
      <c r="AR8" s="200"/>
      <c r="AS8" s="58">
        <v>100</v>
      </c>
      <c r="AT8" s="58">
        <v>100</v>
      </c>
      <c r="AU8" s="60">
        <f t="shared" si="3"/>
        <v>100</v>
      </c>
      <c r="AV8" s="200"/>
      <c r="AW8" s="58">
        <v>100</v>
      </c>
      <c r="AX8" s="58">
        <v>100</v>
      </c>
      <c r="AY8" s="60">
        <f t="shared" si="4"/>
        <v>100</v>
      </c>
      <c r="AZ8" s="200"/>
      <c r="BA8" s="58">
        <v>100</v>
      </c>
      <c r="BB8" s="58">
        <v>100</v>
      </c>
      <c r="BC8" s="60">
        <f t="shared" si="5"/>
        <v>100</v>
      </c>
      <c r="BD8" s="200"/>
      <c r="BE8" s="58">
        <v>100</v>
      </c>
      <c r="BF8" s="58">
        <v>100</v>
      </c>
      <c r="BG8" s="60">
        <f t="shared" si="6"/>
        <v>100</v>
      </c>
      <c r="BH8" s="200"/>
      <c r="BI8" s="58">
        <v>100</v>
      </c>
      <c r="BJ8" s="58">
        <v>100</v>
      </c>
      <c r="BK8" s="60">
        <f t="shared" si="7"/>
        <v>100</v>
      </c>
      <c r="BL8" s="200"/>
      <c r="BM8" s="58">
        <v>100</v>
      </c>
      <c r="BN8" s="58">
        <v>100</v>
      </c>
      <c r="BO8" s="60">
        <f t="shared" si="8"/>
        <v>100</v>
      </c>
      <c r="BP8" s="200"/>
      <c r="BQ8" s="58">
        <v>100</v>
      </c>
      <c r="BR8" s="58">
        <v>100</v>
      </c>
      <c r="BS8" s="60">
        <f t="shared" si="9"/>
        <v>100</v>
      </c>
      <c r="BT8" s="200"/>
      <c r="BU8" s="58">
        <v>69</v>
      </c>
      <c r="BV8" s="58">
        <v>71</v>
      </c>
      <c r="BW8" s="60">
        <f t="shared" si="10"/>
        <v>102.89855072463767</v>
      </c>
      <c r="BX8" s="200"/>
      <c r="BY8" s="58">
        <v>2</v>
      </c>
      <c r="BZ8" s="58">
        <v>2</v>
      </c>
      <c r="CA8" s="60">
        <f t="shared" si="11"/>
        <v>100</v>
      </c>
      <c r="CB8" s="200"/>
      <c r="CC8" s="35">
        <v>100</v>
      </c>
      <c r="CD8" s="35">
        <v>100</v>
      </c>
      <c r="CE8" s="37">
        <f t="shared" si="12"/>
        <v>100</v>
      </c>
      <c r="CF8" s="218"/>
      <c r="CG8" s="35">
        <v>100</v>
      </c>
      <c r="CH8" s="35">
        <v>100</v>
      </c>
      <c r="CI8" s="37">
        <f t="shared" si="13"/>
        <v>100</v>
      </c>
      <c r="CJ8" s="218"/>
      <c r="CK8" s="35">
        <v>100</v>
      </c>
      <c r="CL8" s="35">
        <v>100</v>
      </c>
      <c r="CM8" s="37">
        <f>CL8/CK8*100</f>
        <v>100</v>
      </c>
      <c r="CN8" s="218"/>
      <c r="CO8" s="35">
        <v>100</v>
      </c>
      <c r="CP8" s="35">
        <v>100</v>
      </c>
      <c r="CQ8" s="37">
        <f aca="true" t="shared" si="21" ref="CQ8:CQ15">CP8/CO8*100</f>
        <v>100</v>
      </c>
      <c r="CR8" s="219"/>
      <c r="CS8" s="58">
        <v>0</v>
      </c>
      <c r="CT8" s="58">
        <v>0</v>
      </c>
      <c r="CU8" s="58">
        <v>100</v>
      </c>
      <c r="CV8" s="219"/>
      <c r="CW8" s="35">
        <v>0</v>
      </c>
      <c r="CX8" s="35">
        <v>0</v>
      </c>
      <c r="CY8" s="35">
        <v>100</v>
      </c>
      <c r="CZ8" s="221"/>
      <c r="DA8" s="35">
        <v>0</v>
      </c>
      <c r="DB8" s="35">
        <v>0</v>
      </c>
      <c r="DC8" s="35">
        <v>100</v>
      </c>
      <c r="DD8" s="224"/>
      <c r="DE8" s="35">
        <v>0</v>
      </c>
      <c r="DF8" s="35">
        <v>0</v>
      </c>
      <c r="DG8" s="35">
        <v>100</v>
      </c>
      <c r="DH8" s="218"/>
      <c r="DI8" s="35">
        <v>0</v>
      </c>
      <c r="DJ8" s="35">
        <v>0</v>
      </c>
      <c r="DK8" s="35">
        <v>100</v>
      </c>
      <c r="DL8" s="218"/>
      <c r="DM8" s="35">
        <v>0</v>
      </c>
      <c r="DN8" s="35">
        <v>0</v>
      </c>
      <c r="DO8" s="35">
        <v>100</v>
      </c>
      <c r="DP8" s="218"/>
      <c r="DQ8" s="35">
        <v>0</v>
      </c>
      <c r="DR8" s="35">
        <v>0</v>
      </c>
      <c r="DS8" s="35">
        <v>100</v>
      </c>
      <c r="DT8" s="218"/>
      <c r="DU8" s="35">
        <v>0</v>
      </c>
      <c r="DV8" s="35">
        <v>0</v>
      </c>
      <c r="DW8" s="35">
        <v>100</v>
      </c>
      <c r="DX8" s="218"/>
      <c r="DY8" s="35">
        <v>0</v>
      </c>
      <c r="DZ8" s="35">
        <v>0</v>
      </c>
      <c r="EA8" s="35">
        <v>100</v>
      </c>
      <c r="EB8" s="218"/>
      <c r="EC8" s="35">
        <v>0</v>
      </c>
      <c r="ED8" s="35">
        <v>0</v>
      </c>
      <c r="EE8" s="35">
        <v>100</v>
      </c>
    </row>
    <row r="9" spans="1:135" s="38" customFormat="1" ht="47.25">
      <c r="A9" s="124">
        <v>3</v>
      </c>
      <c r="B9" s="57" t="s">
        <v>8</v>
      </c>
      <c r="C9" s="82">
        <f t="shared" si="15"/>
        <v>100</v>
      </c>
      <c r="D9" s="227"/>
      <c r="E9" s="58">
        <v>100</v>
      </c>
      <c r="F9" s="58">
        <v>100</v>
      </c>
      <c r="G9" s="59">
        <f t="shared" si="16"/>
        <v>100</v>
      </c>
      <c r="H9" s="227"/>
      <c r="I9" s="58">
        <v>100</v>
      </c>
      <c r="J9" s="58">
        <v>100</v>
      </c>
      <c r="K9" s="59">
        <f t="shared" si="17"/>
        <v>100</v>
      </c>
      <c r="L9" s="231"/>
      <c r="M9" s="59">
        <v>100</v>
      </c>
      <c r="N9" s="59">
        <v>100</v>
      </c>
      <c r="O9" s="59">
        <f t="shared" si="18"/>
        <v>100</v>
      </c>
      <c r="P9" s="211"/>
      <c r="Q9" s="59">
        <v>100</v>
      </c>
      <c r="R9" s="59">
        <v>100</v>
      </c>
      <c r="S9" s="59">
        <f t="shared" si="19"/>
        <v>100</v>
      </c>
      <c r="T9" s="200"/>
      <c r="U9" s="58">
        <v>100</v>
      </c>
      <c r="V9" s="58">
        <v>100</v>
      </c>
      <c r="W9" s="59">
        <f t="shared" si="0"/>
        <v>100</v>
      </c>
      <c r="X9" s="200"/>
      <c r="Y9" s="59">
        <v>100</v>
      </c>
      <c r="Z9" s="59">
        <v>100</v>
      </c>
      <c r="AA9" s="60">
        <f>Z9/Y9*100</f>
        <v>100</v>
      </c>
      <c r="AB9" s="234"/>
      <c r="AC9" s="58">
        <v>100</v>
      </c>
      <c r="AD9" s="58">
        <v>100</v>
      </c>
      <c r="AE9" s="59">
        <f t="shared" si="20"/>
        <v>100</v>
      </c>
      <c r="AF9" s="200"/>
      <c r="AG9" s="58">
        <v>100</v>
      </c>
      <c r="AH9" s="58">
        <v>100</v>
      </c>
      <c r="AI9" s="59">
        <f>AH9/AG9*100</f>
        <v>100</v>
      </c>
      <c r="AJ9" s="200"/>
      <c r="AK9" s="58">
        <v>100</v>
      </c>
      <c r="AL9" s="58">
        <v>100</v>
      </c>
      <c r="AM9" s="60">
        <f t="shared" si="1"/>
        <v>100</v>
      </c>
      <c r="AN9" s="200"/>
      <c r="AO9" s="58">
        <v>100</v>
      </c>
      <c r="AP9" s="58">
        <v>100</v>
      </c>
      <c r="AQ9" s="60">
        <f t="shared" si="2"/>
        <v>100</v>
      </c>
      <c r="AR9" s="200"/>
      <c r="AS9" s="58">
        <v>100</v>
      </c>
      <c r="AT9" s="58">
        <v>100</v>
      </c>
      <c r="AU9" s="60">
        <f t="shared" si="3"/>
        <v>100</v>
      </c>
      <c r="AV9" s="200"/>
      <c r="AW9" s="58">
        <v>100</v>
      </c>
      <c r="AX9" s="58">
        <v>100</v>
      </c>
      <c r="AY9" s="60">
        <f t="shared" si="4"/>
        <v>100</v>
      </c>
      <c r="AZ9" s="200"/>
      <c r="BA9" s="58">
        <v>100</v>
      </c>
      <c r="BB9" s="58">
        <v>100</v>
      </c>
      <c r="BC9" s="60">
        <f t="shared" si="5"/>
        <v>100</v>
      </c>
      <c r="BD9" s="200"/>
      <c r="BE9" s="58">
        <v>100</v>
      </c>
      <c r="BF9" s="58">
        <v>100</v>
      </c>
      <c r="BG9" s="60">
        <f t="shared" si="6"/>
        <v>100</v>
      </c>
      <c r="BH9" s="200"/>
      <c r="BI9" s="58">
        <v>100</v>
      </c>
      <c r="BJ9" s="58">
        <v>100</v>
      </c>
      <c r="BK9" s="60">
        <f t="shared" si="7"/>
        <v>100</v>
      </c>
      <c r="BL9" s="200"/>
      <c r="BM9" s="58">
        <v>0</v>
      </c>
      <c r="BN9" s="58">
        <v>0</v>
      </c>
      <c r="BO9" s="58">
        <v>100</v>
      </c>
      <c r="BP9" s="200"/>
      <c r="BQ9" s="58">
        <v>0</v>
      </c>
      <c r="BR9" s="58">
        <v>0</v>
      </c>
      <c r="BS9" s="58">
        <v>100</v>
      </c>
      <c r="BT9" s="200"/>
      <c r="BU9" s="58">
        <v>0</v>
      </c>
      <c r="BV9" s="58">
        <v>0</v>
      </c>
      <c r="BW9" s="58">
        <v>100</v>
      </c>
      <c r="BX9" s="200"/>
      <c r="BY9" s="58">
        <v>0</v>
      </c>
      <c r="BZ9" s="58">
        <v>0</v>
      </c>
      <c r="CA9" s="58">
        <v>100</v>
      </c>
      <c r="CB9" s="200"/>
      <c r="CC9" s="35">
        <v>0</v>
      </c>
      <c r="CD9" s="35">
        <v>0</v>
      </c>
      <c r="CE9" s="35">
        <v>100</v>
      </c>
      <c r="CF9" s="218"/>
      <c r="CG9" s="35">
        <v>0</v>
      </c>
      <c r="CH9" s="35">
        <v>0</v>
      </c>
      <c r="CI9" s="35">
        <v>100</v>
      </c>
      <c r="CJ9" s="218"/>
      <c r="CK9" s="35">
        <v>100</v>
      </c>
      <c r="CL9" s="35">
        <v>100</v>
      </c>
      <c r="CM9" s="37">
        <f t="shared" si="14"/>
        <v>100</v>
      </c>
      <c r="CN9" s="218"/>
      <c r="CO9" s="35">
        <v>100</v>
      </c>
      <c r="CP9" s="35">
        <v>100</v>
      </c>
      <c r="CQ9" s="37">
        <f t="shared" si="21"/>
        <v>100</v>
      </c>
      <c r="CR9" s="219"/>
      <c r="CS9" s="58">
        <v>100</v>
      </c>
      <c r="CT9" s="58">
        <v>100</v>
      </c>
      <c r="CU9" s="59">
        <f aca="true" t="shared" si="22" ref="CU9:CU16">CT9/CS9*100</f>
        <v>100</v>
      </c>
      <c r="CV9" s="219"/>
      <c r="CW9" s="35">
        <v>100</v>
      </c>
      <c r="CX9" s="35">
        <v>100</v>
      </c>
      <c r="CY9" s="36">
        <f aca="true" t="shared" si="23" ref="CY9:CY14">CX9/CW9*100</f>
        <v>100</v>
      </c>
      <c r="CZ9" s="221"/>
      <c r="DA9" s="36">
        <v>100</v>
      </c>
      <c r="DB9" s="36">
        <v>100</v>
      </c>
      <c r="DC9" s="36">
        <f aca="true" t="shared" si="24" ref="DC9:DC14">DB9/DA9*100</f>
        <v>100</v>
      </c>
      <c r="DD9" s="224"/>
      <c r="DE9" s="36">
        <v>100</v>
      </c>
      <c r="DF9" s="36">
        <v>100</v>
      </c>
      <c r="DG9" s="36">
        <f aca="true" t="shared" si="25" ref="DG9:DG14">DF9/DE9*100</f>
        <v>100</v>
      </c>
      <c r="DH9" s="218"/>
      <c r="DI9" s="35">
        <v>100</v>
      </c>
      <c r="DJ9" s="35">
        <v>100</v>
      </c>
      <c r="DK9" s="36">
        <f aca="true" t="shared" si="26" ref="DK9:DK16">DJ9/DI9*100</f>
        <v>100</v>
      </c>
      <c r="DL9" s="218"/>
      <c r="DM9" s="36">
        <v>100</v>
      </c>
      <c r="DN9" s="36">
        <v>100</v>
      </c>
      <c r="DO9" s="37">
        <f aca="true" t="shared" si="27" ref="DO9:DO14">DN9/DM9*100</f>
        <v>100</v>
      </c>
      <c r="DP9" s="218"/>
      <c r="DQ9" s="35">
        <v>100</v>
      </c>
      <c r="DR9" s="35">
        <v>100</v>
      </c>
      <c r="DS9" s="36">
        <f aca="true" t="shared" si="28" ref="DS9:DS14">DR9/DQ9*100</f>
        <v>100</v>
      </c>
      <c r="DT9" s="218"/>
      <c r="DU9" s="35">
        <v>100</v>
      </c>
      <c r="DV9" s="35">
        <v>100</v>
      </c>
      <c r="DW9" s="36">
        <f aca="true" t="shared" si="29" ref="DW9:DW14">DV9/DU9*100</f>
        <v>100</v>
      </c>
      <c r="DX9" s="218"/>
      <c r="DY9" s="35">
        <v>100</v>
      </c>
      <c r="DZ9" s="35">
        <v>100</v>
      </c>
      <c r="EA9" s="37">
        <f aca="true" t="shared" si="30" ref="EA9:EA14">DZ9/DY9*100</f>
        <v>100</v>
      </c>
      <c r="EB9" s="218"/>
      <c r="EC9" s="35">
        <v>100</v>
      </c>
      <c r="ED9" s="35">
        <v>100</v>
      </c>
      <c r="EE9" s="37">
        <f aca="true" t="shared" si="31" ref="EE9:EE14">ED9/EC9*100</f>
        <v>100</v>
      </c>
    </row>
    <row r="10" spans="1:135" s="38" customFormat="1" ht="47.25">
      <c r="A10" s="124">
        <v>4</v>
      </c>
      <c r="B10" s="57" t="s">
        <v>9</v>
      </c>
      <c r="C10" s="82">
        <f t="shared" si="15"/>
        <v>100</v>
      </c>
      <c r="D10" s="227"/>
      <c r="E10" s="58">
        <v>100</v>
      </c>
      <c r="F10" s="58">
        <v>100</v>
      </c>
      <c r="G10" s="59">
        <f t="shared" si="16"/>
        <v>100</v>
      </c>
      <c r="H10" s="227"/>
      <c r="I10" s="58">
        <v>100</v>
      </c>
      <c r="J10" s="58">
        <v>100</v>
      </c>
      <c r="K10" s="59">
        <f t="shared" si="17"/>
        <v>100</v>
      </c>
      <c r="L10" s="231"/>
      <c r="M10" s="59">
        <v>100</v>
      </c>
      <c r="N10" s="59">
        <v>100</v>
      </c>
      <c r="O10" s="59">
        <f t="shared" si="18"/>
        <v>100</v>
      </c>
      <c r="P10" s="211"/>
      <c r="Q10" s="59">
        <v>100</v>
      </c>
      <c r="R10" s="59">
        <v>100</v>
      </c>
      <c r="S10" s="59">
        <f t="shared" si="19"/>
        <v>100</v>
      </c>
      <c r="T10" s="200"/>
      <c r="U10" s="58">
        <v>100</v>
      </c>
      <c r="V10" s="58">
        <v>100</v>
      </c>
      <c r="W10" s="59">
        <f t="shared" si="0"/>
        <v>100</v>
      </c>
      <c r="X10" s="200"/>
      <c r="Y10" s="58">
        <v>100</v>
      </c>
      <c r="Z10" s="58">
        <v>100</v>
      </c>
      <c r="AA10" s="60">
        <f>Z10/Y10*100</f>
        <v>100</v>
      </c>
      <c r="AB10" s="234"/>
      <c r="AC10" s="58">
        <v>100</v>
      </c>
      <c r="AD10" s="58">
        <v>100</v>
      </c>
      <c r="AE10" s="59">
        <f t="shared" si="20"/>
        <v>100</v>
      </c>
      <c r="AF10" s="200"/>
      <c r="AG10" s="58">
        <v>100</v>
      </c>
      <c r="AH10" s="58">
        <v>100</v>
      </c>
      <c r="AI10" s="60">
        <f>AH10/AG10*100</f>
        <v>100</v>
      </c>
      <c r="AJ10" s="200"/>
      <c r="AK10" s="58">
        <v>100</v>
      </c>
      <c r="AL10" s="58">
        <v>100</v>
      </c>
      <c r="AM10" s="60">
        <f t="shared" si="1"/>
        <v>100</v>
      </c>
      <c r="AN10" s="200"/>
      <c r="AO10" s="58">
        <v>100</v>
      </c>
      <c r="AP10" s="58">
        <v>100</v>
      </c>
      <c r="AQ10" s="60">
        <f t="shared" si="2"/>
        <v>100</v>
      </c>
      <c r="AR10" s="200"/>
      <c r="AS10" s="58">
        <v>100</v>
      </c>
      <c r="AT10" s="58">
        <v>100</v>
      </c>
      <c r="AU10" s="60">
        <f t="shared" si="3"/>
        <v>100</v>
      </c>
      <c r="AV10" s="200"/>
      <c r="AW10" s="58">
        <v>100</v>
      </c>
      <c r="AX10" s="58">
        <v>100</v>
      </c>
      <c r="AY10" s="60">
        <f t="shared" si="4"/>
        <v>100</v>
      </c>
      <c r="AZ10" s="200"/>
      <c r="BA10" s="58">
        <v>100</v>
      </c>
      <c r="BB10" s="58">
        <v>100</v>
      </c>
      <c r="BC10" s="60">
        <f t="shared" si="5"/>
        <v>100</v>
      </c>
      <c r="BD10" s="200"/>
      <c r="BE10" s="58">
        <v>100</v>
      </c>
      <c r="BF10" s="58">
        <v>100</v>
      </c>
      <c r="BG10" s="60">
        <f t="shared" si="6"/>
        <v>100</v>
      </c>
      <c r="BH10" s="200"/>
      <c r="BI10" s="58">
        <v>100</v>
      </c>
      <c r="BJ10" s="58">
        <v>100</v>
      </c>
      <c r="BK10" s="60">
        <f t="shared" si="7"/>
        <v>100</v>
      </c>
      <c r="BL10" s="200"/>
      <c r="BM10" s="58">
        <v>100</v>
      </c>
      <c r="BN10" s="58">
        <v>100</v>
      </c>
      <c r="BO10" s="60">
        <f t="shared" si="8"/>
        <v>100</v>
      </c>
      <c r="BP10" s="200"/>
      <c r="BQ10" s="58">
        <v>100</v>
      </c>
      <c r="BR10" s="58">
        <v>100</v>
      </c>
      <c r="BS10" s="60">
        <f t="shared" si="9"/>
        <v>100</v>
      </c>
      <c r="BT10" s="200"/>
      <c r="BU10" s="58">
        <v>0</v>
      </c>
      <c r="BV10" s="58">
        <v>0</v>
      </c>
      <c r="BW10" s="58">
        <v>100</v>
      </c>
      <c r="BX10" s="200"/>
      <c r="BY10" s="58">
        <v>0</v>
      </c>
      <c r="BZ10" s="58">
        <v>0</v>
      </c>
      <c r="CA10" s="58">
        <v>100</v>
      </c>
      <c r="CB10" s="200"/>
      <c r="CC10" s="35">
        <v>0</v>
      </c>
      <c r="CD10" s="35">
        <v>0</v>
      </c>
      <c r="CE10" s="35">
        <v>100</v>
      </c>
      <c r="CF10" s="218"/>
      <c r="CG10" s="35">
        <v>0</v>
      </c>
      <c r="CH10" s="35">
        <v>0</v>
      </c>
      <c r="CI10" s="35">
        <v>100</v>
      </c>
      <c r="CJ10" s="218"/>
      <c r="CK10" s="35">
        <v>44</v>
      </c>
      <c r="CL10" s="35">
        <v>44</v>
      </c>
      <c r="CM10" s="37">
        <f t="shared" si="14"/>
        <v>100</v>
      </c>
      <c r="CN10" s="218"/>
      <c r="CO10" s="35">
        <v>100</v>
      </c>
      <c r="CP10" s="35">
        <v>100</v>
      </c>
      <c r="CQ10" s="37">
        <f t="shared" si="21"/>
        <v>100</v>
      </c>
      <c r="CR10" s="219"/>
      <c r="CS10" s="58">
        <v>100</v>
      </c>
      <c r="CT10" s="58">
        <v>100</v>
      </c>
      <c r="CU10" s="59">
        <f t="shared" si="22"/>
        <v>100</v>
      </c>
      <c r="CV10" s="219"/>
      <c r="CW10" s="35">
        <v>100</v>
      </c>
      <c r="CX10" s="35">
        <v>100</v>
      </c>
      <c r="CY10" s="36">
        <f t="shared" si="23"/>
        <v>100</v>
      </c>
      <c r="CZ10" s="221"/>
      <c r="DA10" s="36">
        <v>100</v>
      </c>
      <c r="DB10" s="36">
        <v>100</v>
      </c>
      <c r="DC10" s="36">
        <f t="shared" si="24"/>
        <v>100</v>
      </c>
      <c r="DD10" s="224"/>
      <c r="DE10" s="36">
        <v>100</v>
      </c>
      <c r="DF10" s="36">
        <v>100</v>
      </c>
      <c r="DG10" s="36">
        <f t="shared" si="25"/>
        <v>100</v>
      </c>
      <c r="DH10" s="218"/>
      <c r="DI10" s="35">
        <v>100</v>
      </c>
      <c r="DJ10" s="35">
        <v>100</v>
      </c>
      <c r="DK10" s="36">
        <f t="shared" si="26"/>
        <v>100</v>
      </c>
      <c r="DL10" s="218"/>
      <c r="DM10" s="35">
        <v>100</v>
      </c>
      <c r="DN10" s="35">
        <v>100</v>
      </c>
      <c r="DO10" s="37">
        <f t="shared" si="27"/>
        <v>100</v>
      </c>
      <c r="DP10" s="218"/>
      <c r="DQ10" s="35">
        <v>100</v>
      </c>
      <c r="DR10" s="35">
        <v>100</v>
      </c>
      <c r="DS10" s="36">
        <f t="shared" si="28"/>
        <v>100</v>
      </c>
      <c r="DT10" s="218"/>
      <c r="DU10" s="35">
        <v>100</v>
      </c>
      <c r="DV10" s="35">
        <v>100</v>
      </c>
      <c r="DW10" s="37">
        <f t="shared" si="29"/>
        <v>100</v>
      </c>
      <c r="DX10" s="218"/>
      <c r="DY10" s="35">
        <v>100</v>
      </c>
      <c r="DZ10" s="35">
        <v>100</v>
      </c>
      <c r="EA10" s="37">
        <f t="shared" si="30"/>
        <v>100</v>
      </c>
      <c r="EB10" s="218"/>
      <c r="EC10" s="35">
        <v>100</v>
      </c>
      <c r="ED10" s="35">
        <v>100</v>
      </c>
      <c r="EE10" s="37">
        <f t="shared" si="31"/>
        <v>100</v>
      </c>
    </row>
    <row r="11" spans="1:135" s="38" customFormat="1" ht="47.25">
      <c r="A11" s="124">
        <v>5</v>
      </c>
      <c r="B11" s="57" t="s">
        <v>10</v>
      </c>
      <c r="C11" s="82">
        <f t="shared" si="15"/>
        <v>103.05628917809527</v>
      </c>
      <c r="D11" s="227"/>
      <c r="E11" s="58">
        <v>100</v>
      </c>
      <c r="F11" s="58">
        <v>100</v>
      </c>
      <c r="G11" s="59">
        <f>F11/E11*100</f>
        <v>100</v>
      </c>
      <c r="H11" s="227"/>
      <c r="I11" s="58">
        <v>100</v>
      </c>
      <c r="J11" s="58">
        <v>100</v>
      </c>
      <c r="K11" s="59">
        <f t="shared" si="17"/>
        <v>100</v>
      </c>
      <c r="L11" s="231"/>
      <c r="M11" s="59">
        <v>100</v>
      </c>
      <c r="N11" s="59">
        <v>100</v>
      </c>
      <c r="O11" s="59">
        <f t="shared" si="18"/>
        <v>100</v>
      </c>
      <c r="P11" s="211"/>
      <c r="Q11" s="59">
        <v>100</v>
      </c>
      <c r="R11" s="59">
        <v>100</v>
      </c>
      <c r="S11" s="59">
        <f t="shared" si="19"/>
        <v>100</v>
      </c>
      <c r="T11" s="200"/>
      <c r="U11" s="58">
        <v>100</v>
      </c>
      <c r="V11" s="58">
        <v>100</v>
      </c>
      <c r="W11" s="59">
        <f t="shared" si="0"/>
        <v>100</v>
      </c>
      <c r="X11" s="200"/>
      <c r="Y11" s="59">
        <v>100</v>
      </c>
      <c r="Z11" s="59">
        <v>100</v>
      </c>
      <c r="AA11" s="60">
        <f>Z11/Y11*100</f>
        <v>100</v>
      </c>
      <c r="AB11" s="234"/>
      <c r="AC11" s="58">
        <v>100</v>
      </c>
      <c r="AD11" s="58">
        <v>100</v>
      </c>
      <c r="AE11" s="59">
        <f t="shared" si="20"/>
        <v>100</v>
      </c>
      <c r="AF11" s="200"/>
      <c r="AG11" s="58">
        <v>100</v>
      </c>
      <c r="AH11" s="58">
        <v>100</v>
      </c>
      <c r="AI11" s="60">
        <f>AH11/AG11*100</f>
        <v>100</v>
      </c>
      <c r="AJ11" s="200"/>
      <c r="AK11" s="58">
        <v>100</v>
      </c>
      <c r="AL11" s="58">
        <v>100</v>
      </c>
      <c r="AM11" s="60">
        <f t="shared" si="1"/>
        <v>100</v>
      </c>
      <c r="AN11" s="200"/>
      <c r="AO11" s="58">
        <v>100</v>
      </c>
      <c r="AP11" s="58">
        <v>100</v>
      </c>
      <c r="AQ11" s="60">
        <f t="shared" si="2"/>
        <v>100</v>
      </c>
      <c r="AR11" s="200"/>
      <c r="AS11" s="58">
        <v>100</v>
      </c>
      <c r="AT11" s="58">
        <v>100</v>
      </c>
      <c r="AU11" s="60">
        <f t="shared" si="3"/>
        <v>100</v>
      </c>
      <c r="AV11" s="200"/>
      <c r="AW11" s="58">
        <v>100</v>
      </c>
      <c r="AX11" s="58">
        <v>100</v>
      </c>
      <c r="AY11" s="60">
        <f t="shared" si="4"/>
        <v>100</v>
      </c>
      <c r="AZ11" s="200"/>
      <c r="BA11" s="58">
        <v>100</v>
      </c>
      <c r="BB11" s="58">
        <v>100</v>
      </c>
      <c r="BC11" s="60">
        <f t="shared" si="5"/>
        <v>100</v>
      </c>
      <c r="BD11" s="200"/>
      <c r="BE11" s="58">
        <v>100</v>
      </c>
      <c r="BF11" s="58">
        <v>100</v>
      </c>
      <c r="BG11" s="60">
        <f t="shared" si="6"/>
        <v>100</v>
      </c>
      <c r="BH11" s="200"/>
      <c r="BI11" s="58">
        <v>100</v>
      </c>
      <c r="BJ11" s="58">
        <v>100</v>
      </c>
      <c r="BK11" s="60">
        <f t="shared" si="7"/>
        <v>100</v>
      </c>
      <c r="BL11" s="200"/>
      <c r="BM11" s="58">
        <v>100</v>
      </c>
      <c r="BN11" s="58">
        <v>100</v>
      </c>
      <c r="BO11" s="60">
        <f t="shared" si="8"/>
        <v>100</v>
      </c>
      <c r="BP11" s="200"/>
      <c r="BQ11" s="58">
        <v>100</v>
      </c>
      <c r="BR11" s="58">
        <v>100</v>
      </c>
      <c r="BS11" s="60">
        <f t="shared" si="9"/>
        <v>100</v>
      </c>
      <c r="BT11" s="200"/>
      <c r="BU11" s="58">
        <v>57.14</v>
      </c>
      <c r="BV11" s="58">
        <v>57.63</v>
      </c>
      <c r="BW11" s="60">
        <f t="shared" si="10"/>
        <v>100.85754287714386</v>
      </c>
      <c r="BX11" s="200"/>
      <c r="BY11" s="58">
        <v>14.7</v>
      </c>
      <c r="BZ11" s="58">
        <v>29.4</v>
      </c>
      <c r="CA11" s="60">
        <f t="shared" si="11"/>
        <v>200</v>
      </c>
      <c r="CB11" s="200"/>
      <c r="CC11" s="35">
        <v>100</v>
      </c>
      <c r="CD11" s="35">
        <v>100</v>
      </c>
      <c r="CE11" s="37">
        <f t="shared" si="12"/>
        <v>100</v>
      </c>
      <c r="CF11" s="218"/>
      <c r="CG11" s="35">
        <v>100</v>
      </c>
      <c r="CH11" s="35">
        <v>100</v>
      </c>
      <c r="CI11" s="37">
        <f t="shared" si="13"/>
        <v>100</v>
      </c>
      <c r="CJ11" s="218"/>
      <c r="CK11" s="35">
        <v>100</v>
      </c>
      <c r="CL11" s="35">
        <v>100</v>
      </c>
      <c r="CM11" s="37">
        <f t="shared" si="14"/>
        <v>100</v>
      </c>
      <c r="CN11" s="218"/>
      <c r="CO11" s="35">
        <v>100</v>
      </c>
      <c r="CP11" s="35">
        <v>100</v>
      </c>
      <c r="CQ11" s="37">
        <f t="shared" si="21"/>
        <v>100</v>
      </c>
      <c r="CR11" s="219"/>
      <c r="CS11" s="58">
        <v>100</v>
      </c>
      <c r="CT11" s="58">
        <v>100</v>
      </c>
      <c r="CU11" s="59">
        <f t="shared" si="22"/>
        <v>100</v>
      </c>
      <c r="CV11" s="219"/>
      <c r="CW11" s="35">
        <v>100</v>
      </c>
      <c r="CX11" s="35">
        <v>100</v>
      </c>
      <c r="CY11" s="36">
        <f t="shared" si="23"/>
        <v>100</v>
      </c>
      <c r="CZ11" s="221"/>
      <c r="DA11" s="36">
        <v>100</v>
      </c>
      <c r="DB11" s="36">
        <v>100</v>
      </c>
      <c r="DC11" s="36">
        <f t="shared" si="24"/>
        <v>100</v>
      </c>
      <c r="DD11" s="224"/>
      <c r="DE11" s="36">
        <v>100</v>
      </c>
      <c r="DF11" s="36">
        <v>100</v>
      </c>
      <c r="DG11" s="36">
        <f t="shared" si="25"/>
        <v>100</v>
      </c>
      <c r="DH11" s="218"/>
      <c r="DI11" s="35">
        <v>100</v>
      </c>
      <c r="DJ11" s="35">
        <v>100</v>
      </c>
      <c r="DK11" s="36">
        <f t="shared" si="26"/>
        <v>100</v>
      </c>
      <c r="DL11" s="218"/>
      <c r="DM11" s="36">
        <v>100</v>
      </c>
      <c r="DN11" s="36">
        <v>100</v>
      </c>
      <c r="DO11" s="37">
        <f t="shared" si="27"/>
        <v>100</v>
      </c>
      <c r="DP11" s="218"/>
      <c r="DQ11" s="35">
        <v>100</v>
      </c>
      <c r="DR11" s="35">
        <v>100</v>
      </c>
      <c r="DS11" s="36">
        <f t="shared" si="28"/>
        <v>100</v>
      </c>
      <c r="DT11" s="218"/>
      <c r="DU11" s="35">
        <v>100</v>
      </c>
      <c r="DV11" s="35">
        <v>100</v>
      </c>
      <c r="DW11" s="37">
        <f t="shared" si="29"/>
        <v>100</v>
      </c>
      <c r="DX11" s="218"/>
      <c r="DY11" s="35">
        <v>100</v>
      </c>
      <c r="DZ11" s="35">
        <v>100</v>
      </c>
      <c r="EA11" s="37">
        <f t="shared" si="30"/>
        <v>100</v>
      </c>
      <c r="EB11" s="218"/>
      <c r="EC11" s="35">
        <v>100</v>
      </c>
      <c r="ED11" s="35">
        <v>100</v>
      </c>
      <c r="EE11" s="37">
        <f t="shared" si="31"/>
        <v>100</v>
      </c>
    </row>
    <row r="12" spans="1:135" s="38" customFormat="1" ht="47.25">
      <c r="A12" s="124">
        <v>6</v>
      </c>
      <c r="B12" s="57" t="s">
        <v>11</v>
      </c>
      <c r="C12" s="82">
        <f t="shared" si="15"/>
        <v>100</v>
      </c>
      <c r="D12" s="227"/>
      <c r="E12" s="58">
        <v>100</v>
      </c>
      <c r="F12" s="58">
        <v>100</v>
      </c>
      <c r="G12" s="59">
        <f t="shared" si="16"/>
        <v>100</v>
      </c>
      <c r="H12" s="227"/>
      <c r="I12" s="58">
        <v>100</v>
      </c>
      <c r="J12" s="58">
        <v>100</v>
      </c>
      <c r="K12" s="59">
        <f t="shared" si="17"/>
        <v>100</v>
      </c>
      <c r="L12" s="231"/>
      <c r="M12" s="59">
        <v>100</v>
      </c>
      <c r="N12" s="59">
        <v>100</v>
      </c>
      <c r="O12" s="59">
        <f t="shared" si="18"/>
        <v>100</v>
      </c>
      <c r="P12" s="211"/>
      <c r="Q12" s="59">
        <v>100</v>
      </c>
      <c r="R12" s="59">
        <v>100</v>
      </c>
      <c r="S12" s="59">
        <f t="shared" si="19"/>
        <v>100</v>
      </c>
      <c r="T12" s="200"/>
      <c r="U12" s="58">
        <v>100</v>
      </c>
      <c r="V12" s="58">
        <v>100</v>
      </c>
      <c r="W12" s="59">
        <f t="shared" si="0"/>
        <v>100</v>
      </c>
      <c r="X12" s="200"/>
      <c r="Y12" s="58">
        <v>100</v>
      </c>
      <c r="Z12" s="58">
        <v>100</v>
      </c>
      <c r="AA12" s="60">
        <f aca="true" t="shared" si="32" ref="AA12:AA17">Z12/Y12*100</f>
        <v>100</v>
      </c>
      <c r="AB12" s="234"/>
      <c r="AC12" s="58">
        <v>100</v>
      </c>
      <c r="AD12" s="58">
        <v>100</v>
      </c>
      <c r="AE12" s="59">
        <f t="shared" si="20"/>
        <v>100</v>
      </c>
      <c r="AF12" s="200"/>
      <c r="AG12" s="58">
        <v>100</v>
      </c>
      <c r="AH12" s="58">
        <v>100</v>
      </c>
      <c r="AI12" s="60">
        <f aca="true" t="shared" si="33" ref="AI12:AI17">AH12/AG12*100</f>
        <v>100</v>
      </c>
      <c r="AJ12" s="200"/>
      <c r="AK12" s="58">
        <v>100</v>
      </c>
      <c r="AL12" s="58">
        <v>100</v>
      </c>
      <c r="AM12" s="60">
        <f t="shared" si="1"/>
        <v>100</v>
      </c>
      <c r="AN12" s="200"/>
      <c r="AO12" s="58">
        <v>0</v>
      </c>
      <c r="AP12" s="58">
        <v>0</v>
      </c>
      <c r="AQ12" s="58">
        <v>100</v>
      </c>
      <c r="AR12" s="200"/>
      <c r="AS12" s="58">
        <v>100</v>
      </c>
      <c r="AT12" s="58">
        <v>100</v>
      </c>
      <c r="AU12" s="60">
        <f t="shared" si="3"/>
        <v>100</v>
      </c>
      <c r="AV12" s="200"/>
      <c r="AW12" s="58">
        <v>100</v>
      </c>
      <c r="AX12" s="58">
        <v>100</v>
      </c>
      <c r="AY12" s="60">
        <f t="shared" si="4"/>
        <v>100</v>
      </c>
      <c r="AZ12" s="200"/>
      <c r="BA12" s="58">
        <v>100</v>
      </c>
      <c r="BB12" s="58">
        <v>100</v>
      </c>
      <c r="BC12" s="60">
        <f t="shared" si="5"/>
        <v>100</v>
      </c>
      <c r="BD12" s="200"/>
      <c r="BE12" s="58">
        <v>100</v>
      </c>
      <c r="BF12" s="58">
        <v>100</v>
      </c>
      <c r="BG12" s="60">
        <f t="shared" si="6"/>
        <v>100</v>
      </c>
      <c r="BH12" s="200"/>
      <c r="BI12" s="58">
        <v>0</v>
      </c>
      <c r="BJ12" s="58">
        <v>0</v>
      </c>
      <c r="BK12" s="58">
        <v>100</v>
      </c>
      <c r="BL12" s="200"/>
      <c r="BM12" s="58">
        <v>100</v>
      </c>
      <c r="BN12" s="58">
        <v>100</v>
      </c>
      <c r="BO12" s="60">
        <f t="shared" si="8"/>
        <v>100</v>
      </c>
      <c r="BP12" s="200"/>
      <c r="BQ12" s="58">
        <v>100</v>
      </c>
      <c r="BR12" s="58">
        <v>100</v>
      </c>
      <c r="BS12" s="60">
        <f t="shared" si="9"/>
        <v>100</v>
      </c>
      <c r="BT12" s="200"/>
      <c r="BU12" s="58">
        <v>0</v>
      </c>
      <c r="BV12" s="58">
        <v>0</v>
      </c>
      <c r="BW12" s="58">
        <v>100</v>
      </c>
      <c r="BX12" s="200"/>
      <c r="BY12" s="58">
        <v>0</v>
      </c>
      <c r="BZ12" s="58">
        <v>0</v>
      </c>
      <c r="CA12" s="58">
        <v>100</v>
      </c>
      <c r="CB12" s="200"/>
      <c r="CC12" s="35">
        <v>0</v>
      </c>
      <c r="CD12" s="35">
        <v>0</v>
      </c>
      <c r="CE12" s="35">
        <v>100</v>
      </c>
      <c r="CF12" s="218"/>
      <c r="CG12" s="35">
        <v>0</v>
      </c>
      <c r="CH12" s="35">
        <v>0</v>
      </c>
      <c r="CI12" s="35">
        <v>100</v>
      </c>
      <c r="CJ12" s="218"/>
      <c r="CK12" s="35">
        <v>100</v>
      </c>
      <c r="CL12" s="35">
        <v>100</v>
      </c>
      <c r="CM12" s="37">
        <f t="shared" si="14"/>
        <v>100</v>
      </c>
      <c r="CN12" s="218"/>
      <c r="CO12" s="35">
        <v>100</v>
      </c>
      <c r="CP12" s="35">
        <v>100</v>
      </c>
      <c r="CQ12" s="37">
        <f t="shared" si="21"/>
        <v>100</v>
      </c>
      <c r="CR12" s="219"/>
      <c r="CS12" s="58">
        <v>100</v>
      </c>
      <c r="CT12" s="58">
        <v>100</v>
      </c>
      <c r="CU12" s="59">
        <f t="shared" si="22"/>
        <v>100</v>
      </c>
      <c r="CV12" s="219"/>
      <c r="CW12" s="35">
        <v>100</v>
      </c>
      <c r="CX12" s="35">
        <v>100</v>
      </c>
      <c r="CY12" s="36">
        <f t="shared" si="23"/>
        <v>100</v>
      </c>
      <c r="CZ12" s="221"/>
      <c r="DA12" s="36">
        <v>100</v>
      </c>
      <c r="DB12" s="36">
        <v>100</v>
      </c>
      <c r="DC12" s="36">
        <f t="shared" si="24"/>
        <v>100</v>
      </c>
      <c r="DD12" s="224"/>
      <c r="DE12" s="36">
        <v>100</v>
      </c>
      <c r="DF12" s="36">
        <v>100</v>
      </c>
      <c r="DG12" s="36">
        <f t="shared" si="25"/>
        <v>100</v>
      </c>
      <c r="DH12" s="218"/>
      <c r="DI12" s="35">
        <v>100</v>
      </c>
      <c r="DJ12" s="35">
        <v>100</v>
      </c>
      <c r="DK12" s="36">
        <f t="shared" si="26"/>
        <v>100</v>
      </c>
      <c r="DL12" s="218"/>
      <c r="DM12" s="35">
        <v>100</v>
      </c>
      <c r="DN12" s="35">
        <v>100</v>
      </c>
      <c r="DO12" s="37">
        <f t="shared" si="27"/>
        <v>100</v>
      </c>
      <c r="DP12" s="218"/>
      <c r="DQ12" s="35">
        <v>100</v>
      </c>
      <c r="DR12" s="35">
        <v>100</v>
      </c>
      <c r="DS12" s="36">
        <f t="shared" si="28"/>
        <v>100</v>
      </c>
      <c r="DT12" s="218"/>
      <c r="DU12" s="35">
        <v>100</v>
      </c>
      <c r="DV12" s="35">
        <v>100</v>
      </c>
      <c r="DW12" s="37">
        <f t="shared" si="29"/>
        <v>100</v>
      </c>
      <c r="DX12" s="218"/>
      <c r="DY12" s="35">
        <v>100</v>
      </c>
      <c r="DZ12" s="35">
        <v>100</v>
      </c>
      <c r="EA12" s="37">
        <f t="shared" si="30"/>
        <v>100</v>
      </c>
      <c r="EB12" s="218"/>
      <c r="EC12" s="35">
        <v>100</v>
      </c>
      <c r="ED12" s="35">
        <v>100</v>
      </c>
      <c r="EE12" s="37">
        <f t="shared" si="31"/>
        <v>100</v>
      </c>
    </row>
    <row r="13" spans="1:135" s="38" customFormat="1" ht="47.25">
      <c r="A13" s="124">
        <v>7</v>
      </c>
      <c r="B13" s="57" t="s">
        <v>12</v>
      </c>
      <c r="C13" s="82">
        <f t="shared" si="15"/>
        <v>99.4939393939394</v>
      </c>
      <c r="D13" s="227"/>
      <c r="E13" s="58">
        <v>100</v>
      </c>
      <c r="F13" s="58">
        <v>100</v>
      </c>
      <c r="G13" s="59">
        <f t="shared" si="16"/>
        <v>100</v>
      </c>
      <c r="H13" s="227"/>
      <c r="I13" s="58">
        <v>100</v>
      </c>
      <c r="J13" s="58">
        <v>100</v>
      </c>
      <c r="K13" s="59">
        <f t="shared" si="17"/>
        <v>100</v>
      </c>
      <c r="L13" s="231"/>
      <c r="M13" s="59">
        <v>100</v>
      </c>
      <c r="N13" s="59">
        <v>100</v>
      </c>
      <c r="O13" s="59">
        <f t="shared" si="18"/>
        <v>100</v>
      </c>
      <c r="P13" s="211"/>
      <c r="Q13" s="59">
        <v>100</v>
      </c>
      <c r="R13" s="59">
        <v>100</v>
      </c>
      <c r="S13" s="59">
        <f t="shared" si="19"/>
        <v>100</v>
      </c>
      <c r="T13" s="200"/>
      <c r="U13" s="58">
        <v>100</v>
      </c>
      <c r="V13" s="58">
        <v>100</v>
      </c>
      <c r="W13" s="59">
        <f t="shared" si="0"/>
        <v>100</v>
      </c>
      <c r="X13" s="200"/>
      <c r="Y13" s="60">
        <v>100</v>
      </c>
      <c r="Z13" s="58">
        <v>83.3</v>
      </c>
      <c r="AA13" s="60">
        <f t="shared" si="32"/>
        <v>83.3</v>
      </c>
      <c r="AB13" s="234"/>
      <c r="AC13" s="58">
        <v>100</v>
      </c>
      <c r="AD13" s="58">
        <v>100</v>
      </c>
      <c r="AE13" s="59">
        <f t="shared" si="20"/>
        <v>100</v>
      </c>
      <c r="AF13" s="200"/>
      <c r="AG13" s="58">
        <v>100</v>
      </c>
      <c r="AH13" s="58">
        <v>100</v>
      </c>
      <c r="AI13" s="60">
        <f t="shared" si="33"/>
        <v>100</v>
      </c>
      <c r="AJ13" s="200"/>
      <c r="AK13" s="58">
        <v>100</v>
      </c>
      <c r="AL13" s="58">
        <v>100</v>
      </c>
      <c r="AM13" s="60">
        <f t="shared" si="1"/>
        <v>100</v>
      </c>
      <c r="AN13" s="200"/>
      <c r="AO13" s="58">
        <v>100</v>
      </c>
      <c r="AP13" s="58">
        <v>100</v>
      </c>
      <c r="AQ13" s="60">
        <f t="shared" si="2"/>
        <v>100</v>
      </c>
      <c r="AR13" s="200"/>
      <c r="AS13" s="58">
        <v>100</v>
      </c>
      <c r="AT13" s="58">
        <v>100</v>
      </c>
      <c r="AU13" s="60">
        <f t="shared" si="3"/>
        <v>100</v>
      </c>
      <c r="AV13" s="200"/>
      <c r="AW13" s="58">
        <v>100</v>
      </c>
      <c r="AX13" s="58">
        <v>100</v>
      </c>
      <c r="AY13" s="60">
        <f t="shared" si="4"/>
        <v>100</v>
      </c>
      <c r="AZ13" s="200"/>
      <c r="BA13" s="58">
        <v>100</v>
      </c>
      <c r="BB13" s="58">
        <v>100</v>
      </c>
      <c r="BC13" s="60">
        <f t="shared" si="5"/>
        <v>100</v>
      </c>
      <c r="BD13" s="200"/>
      <c r="BE13" s="58">
        <v>100</v>
      </c>
      <c r="BF13" s="58">
        <v>100</v>
      </c>
      <c r="BG13" s="60">
        <f t="shared" si="6"/>
        <v>100</v>
      </c>
      <c r="BH13" s="200"/>
      <c r="BI13" s="58">
        <v>100</v>
      </c>
      <c r="BJ13" s="58">
        <v>100</v>
      </c>
      <c r="BK13" s="60">
        <f t="shared" si="7"/>
        <v>100</v>
      </c>
      <c r="BL13" s="200"/>
      <c r="BM13" s="58">
        <v>0</v>
      </c>
      <c r="BN13" s="58">
        <v>0</v>
      </c>
      <c r="BO13" s="58">
        <v>100</v>
      </c>
      <c r="BP13" s="200"/>
      <c r="BQ13" s="58">
        <v>0</v>
      </c>
      <c r="BR13" s="58">
        <v>0</v>
      </c>
      <c r="BS13" s="58">
        <v>100</v>
      </c>
      <c r="BT13" s="200"/>
      <c r="BU13" s="58">
        <v>0</v>
      </c>
      <c r="BV13" s="58">
        <v>0</v>
      </c>
      <c r="BW13" s="58">
        <v>100</v>
      </c>
      <c r="BX13" s="200"/>
      <c r="BY13" s="58">
        <v>0</v>
      </c>
      <c r="BZ13" s="58">
        <v>0</v>
      </c>
      <c r="CA13" s="58">
        <v>100</v>
      </c>
      <c r="CB13" s="200"/>
      <c r="CC13" s="35">
        <v>0</v>
      </c>
      <c r="CD13" s="35">
        <v>0</v>
      </c>
      <c r="CE13" s="35">
        <v>100</v>
      </c>
      <c r="CF13" s="218"/>
      <c r="CG13" s="35">
        <v>0</v>
      </c>
      <c r="CH13" s="35">
        <v>0</v>
      </c>
      <c r="CI13" s="35">
        <v>100</v>
      </c>
      <c r="CJ13" s="218"/>
      <c r="CK13" s="35">
        <v>100</v>
      </c>
      <c r="CL13" s="35">
        <v>100</v>
      </c>
      <c r="CM13" s="37">
        <f t="shared" si="14"/>
        <v>100</v>
      </c>
      <c r="CN13" s="218"/>
      <c r="CO13" s="35">
        <v>100</v>
      </c>
      <c r="CP13" s="35">
        <v>100</v>
      </c>
      <c r="CQ13" s="37">
        <f t="shared" si="21"/>
        <v>100</v>
      </c>
      <c r="CR13" s="219"/>
      <c r="CS13" s="58">
        <v>100</v>
      </c>
      <c r="CT13" s="58">
        <v>100</v>
      </c>
      <c r="CU13" s="59">
        <f t="shared" si="22"/>
        <v>100</v>
      </c>
      <c r="CV13" s="219"/>
      <c r="CW13" s="35">
        <v>100</v>
      </c>
      <c r="CX13" s="35">
        <v>100</v>
      </c>
      <c r="CY13" s="36">
        <f t="shared" si="23"/>
        <v>100</v>
      </c>
      <c r="CZ13" s="221"/>
      <c r="DA13" s="36">
        <v>100</v>
      </c>
      <c r="DB13" s="36">
        <v>100</v>
      </c>
      <c r="DC13" s="36">
        <f t="shared" si="24"/>
        <v>100</v>
      </c>
      <c r="DD13" s="224"/>
      <c r="DE13" s="36">
        <v>100</v>
      </c>
      <c r="DF13" s="36">
        <v>100</v>
      </c>
      <c r="DG13" s="36">
        <f t="shared" si="25"/>
        <v>100</v>
      </c>
      <c r="DH13" s="218"/>
      <c r="DI13" s="35">
        <v>100</v>
      </c>
      <c r="DJ13" s="35">
        <v>100</v>
      </c>
      <c r="DK13" s="36">
        <f t="shared" si="26"/>
        <v>100</v>
      </c>
      <c r="DL13" s="218"/>
      <c r="DM13" s="37">
        <v>100</v>
      </c>
      <c r="DN13" s="35">
        <v>100</v>
      </c>
      <c r="DO13" s="37">
        <f t="shared" si="27"/>
        <v>100</v>
      </c>
      <c r="DP13" s="218"/>
      <c r="DQ13" s="35">
        <v>100</v>
      </c>
      <c r="DR13" s="35">
        <v>100</v>
      </c>
      <c r="DS13" s="36">
        <f t="shared" si="28"/>
        <v>100</v>
      </c>
      <c r="DT13" s="218"/>
      <c r="DU13" s="35">
        <v>100</v>
      </c>
      <c r="DV13" s="35">
        <v>100</v>
      </c>
      <c r="DW13" s="37">
        <f t="shared" si="29"/>
        <v>100</v>
      </c>
      <c r="DX13" s="218"/>
      <c r="DY13" s="35">
        <v>100</v>
      </c>
      <c r="DZ13" s="35">
        <v>100</v>
      </c>
      <c r="EA13" s="37">
        <f t="shared" si="30"/>
        <v>100</v>
      </c>
      <c r="EB13" s="218"/>
      <c r="EC13" s="35">
        <v>100</v>
      </c>
      <c r="ED13" s="35">
        <v>100</v>
      </c>
      <c r="EE13" s="37">
        <f t="shared" si="31"/>
        <v>100</v>
      </c>
    </row>
    <row r="14" spans="1:135" s="38" customFormat="1" ht="47.25">
      <c r="A14" s="124">
        <v>8</v>
      </c>
      <c r="B14" s="57" t="s">
        <v>13</v>
      </c>
      <c r="C14" s="82">
        <f t="shared" si="15"/>
        <v>100.11515151515152</v>
      </c>
      <c r="D14" s="227"/>
      <c r="E14" s="58">
        <v>100</v>
      </c>
      <c r="F14" s="58">
        <v>83.3</v>
      </c>
      <c r="G14" s="59">
        <f t="shared" si="16"/>
        <v>83.3</v>
      </c>
      <c r="H14" s="227"/>
      <c r="I14" s="58">
        <v>100</v>
      </c>
      <c r="J14" s="58">
        <v>100</v>
      </c>
      <c r="K14" s="59">
        <f t="shared" si="17"/>
        <v>100</v>
      </c>
      <c r="L14" s="231"/>
      <c r="M14" s="59">
        <v>100</v>
      </c>
      <c r="N14" s="59">
        <v>100</v>
      </c>
      <c r="O14" s="59">
        <f t="shared" si="18"/>
        <v>100</v>
      </c>
      <c r="P14" s="211"/>
      <c r="Q14" s="59">
        <v>100</v>
      </c>
      <c r="R14" s="59">
        <v>114.3</v>
      </c>
      <c r="S14" s="59">
        <f t="shared" si="19"/>
        <v>114.3</v>
      </c>
      <c r="T14" s="200"/>
      <c r="U14" s="58">
        <v>100</v>
      </c>
      <c r="V14" s="58">
        <v>100</v>
      </c>
      <c r="W14" s="59">
        <f t="shared" si="0"/>
        <v>100</v>
      </c>
      <c r="X14" s="200"/>
      <c r="Y14" s="58">
        <v>100</v>
      </c>
      <c r="Z14" s="58">
        <v>100</v>
      </c>
      <c r="AA14" s="60">
        <f t="shared" si="32"/>
        <v>100</v>
      </c>
      <c r="AB14" s="234"/>
      <c r="AC14" s="58">
        <v>100</v>
      </c>
      <c r="AD14" s="58">
        <v>100</v>
      </c>
      <c r="AE14" s="59">
        <f t="shared" si="20"/>
        <v>100</v>
      </c>
      <c r="AF14" s="200"/>
      <c r="AG14" s="58">
        <v>100</v>
      </c>
      <c r="AH14" s="58">
        <v>100</v>
      </c>
      <c r="AI14" s="60">
        <f t="shared" si="33"/>
        <v>100</v>
      </c>
      <c r="AJ14" s="200"/>
      <c r="AK14" s="58">
        <v>100</v>
      </c>
      <c r="AL14" s="58">
        <v>103.8</v>
      </c>
      <c r="AM14" s="60">
        <f t="shared" si="1"/>
        <v>103.8</v>
      </c>
      <c r="AN14" s="200"/>
      <c r="AO14" s="58">
        <v>100</v>
      </c>
      <c r="AP14" s="58">
        <v>100</v>
      </c>
      <c r="AQ14" s="60">
        <f t="shared" si="2"/>
        <v>100</v>
      </c>
      <c r="AR14" s="200"/>
      <c r="AS14" s="58">
        <v>100</v>
      </c>
      <c r="AT14" s="58">
        <v>100</v>
      </c>
      <c r="AU14" s="60">
        <f t="shared" si="3"/>
        <v>100</v>
      </c>
      <c r="AV14" s="200"/>
      <c r="AW14" s="58">
        <v>100</v>
      </c>
      <c r="AX14" s="58">
        <v>100</v>
      </c>
      <c r="AY14" s="60">
        <f t="shared" si="4"/>
        <v>100</v>
      </c>
      <c r="AZ14" s="200"/>
      <c r="BA14" s="58">
        <v>100</v>
      </c>
      <c r="BB14" s="58">
        <v>100</v>
      </c>
      <c r="BC14" s="60">
        <f t="shared" si="5"/>
        <v>100</v>
      </c>
      <c r="BD14" s="200"/>
      <c r="BE14" s="58">
        <v>100</v>
      </c>
      <c r="BF14" s="58">
        <v>106.7</v>
      </c>
      <c r="BG14" s="60">
        <f t="shared" si="6"/>
        <v>106.69999999999999</v>
      </c>
      <c r="BH14" s="200"/>
      <c r="BI14" s="58">
        <v>100</v>
      </c>
      <c r="BJ14" s="58">
        <v>100</v>
      </c>
      <c r="BK14" s="60">
        <f t="shared" si="7"/>
        <v>100</v>
      </c>
      <c r="BL14" s="200"/>
      <c r="BM14" s="58">
        <v>100</v>
      </c>
      <c r="BN14" s="58">
        <v>100</v>
      </c>
      <c r="BO14" s="60">
        <f t="shared" si="8"/>
        <v>100</v>
      </c>
      <c r="BP14" s="200"/>
      <c r="BQ14" s="58">
        <v>100</v>
      </c>
      <c r="BR14" s="58">
        <v>100</v>
      </c>
      <c r="BS14" s="60">
        <f t="shared" si="9"/>
        <v>100</v>
      </c>
      <c r="BT14" s="200"/>
      <c r="BU14" s="58">
        <v>75.55</v>
      </c>
      <c r="BV14" s="58">
        <v>75.55</v>
      </c>
      <c r="BW14" s="60">
        <f t="shared" si="10"/>
        <v>100</v>
      </c>
      <c r="BX14" s="200"/>
      <c r="BY14" s="58">
        <v>1.73</v>
      </c>
      <c r="BZ14" s="58">
        <v>1.73</v>
      </c>
      <c r="CA14" s="60">
        <f t="shared" si="11"/>
        <v>100</v>
      </c>
      <c r="CB14" s="200"/>
      <c r="CC14" s="35">
        <v>100</v>
      </c>
      <c r="CD14" s="35">
        <v>100</v>
      </c>
      <c r="CE14" s="37">
        <f t="shared" si="12"/>
        <v>100</v>
      </c>
      <c r="CF14" s="218"/>
      <c r="CG14" s="35">
        <v>100</v>
      </c>
      <c r="CH14" s="35">
        <v>100</v>
      </c>
      <c r="CI14" s="37">
        <f t="shared" si="13"/>
        <v>100</v>
      </c>
      <c r="CJ14" s="218"/>
      <c r="CK14" s="35">
        <v>100</v>
      </c>
      <c r="CL14" s="35">
        <v>100</v>
      </c>
      <c r="CM14" s="37">
        <f t="shared" si="14"/>
        <v>100</v>
      </c>
      <c r="CN14" s="218"/>
      <c r="CO14" s="35">
        <v>150</v>
      </c>
      <c r="CP14" s="35">
        <v>150</v>
      </c>
      <c r="CQ14" s="37">
        <f t="shared" si="21"/>
        <v>100</v>
      </c>
      <c r="CR14" s="219"/>
      <c r="CS14" s="58">
        <v>100</v>
      </c>
      <c r="CT14" s="58">
        <v>100</v>
      </c>
      <c r="CU14" s="59">
        <f t="shared" si="22"/>
        <v>100</v>
      </c>
      <c r="CV14" s="219"/>
      <c r="CW14" s="35">
        <v>100</v>
      </c>
      <c r="CX14" s="35">
        <v>100</v>
      </c>
      <c r="CY14" s="36">
        <f t="shared" si="23"/>
        <v>100</v>
      </c>
      <c r="CZ14" s="221"/>
      <c r="DA14" s="36">
        <v>100</v>
      </c>
      <c r="DB14" s="36">
        <v>100</v>
      </c>
      <c r="DC14" s="36">
        <f t="shared" si="24"/>
        <v>100</v>
      </c>
      <c r="DD14" s="224"/>
      <c r="DE14" s="36">
        <v>100</v>
      </c>
      <c r="DF14" s="36">
        <v>100</v>
      </c>
      <c r="DG14" s="36">
        <f t="shared" si="25"/>
        <v>100</v>
      </c>
      <c r="DH14" s="218"/>
      <c r="DI14" s="35">
        <v>100</v>
      </c>
      <c r="DJ14" s="35">
        <v>100</v>
      </c>
      <c r="DK14" s="36">
        <f t="shared" si="26"/>
        <v>100</v>
      </c>
      <c r="DL14" s="218"/>
      <c r="DM14" s="35">
        <v>100</v>
      </c>
      <c r="DN14" s="35">
        <v>100</v>
      </c>
      <c r="DO14" s="37">
        <f t="shared" si="27"/>
        <v>100</v>
      </c>
      <c r="DP14" s="218"/>
      <c r="DQ14" s="35">
        <v>100</v>
      </c>
      <c r="DR14" s="35">
        <v>100</v>
      </c>
      <c r="DS14" s="36">
        <f t="shared" si="28"/>
        <v>100</v>
      </c>
      <c r="DT14" s="218"/>
      <c r="DU14" s="35">
        <v>100</v>
      </c>
      <c r="DV14" s="35">
        <v>100</v>
      </c>
      <c r="DW14" s="37">
        <f t="shared" si="29"/>
        <v>100</v>
      </c>
      <c r="DX14" s="218"/>
      <c r="DY14" s="35">
        <v>100</v>
      </c>
      <c r="DZ14" s="35">
        <v>95.7</v>
      </c>
      <c r="EA14" s="37">
        <f t="shared" si="30"/>
        <v>95.7</v>
      </c>
      <c r="EB14" s="218"/>
      <c r="EC14" s="35">
        <v>100</v>
      </c>
      <c r="ED14" s="35">
        <v>100</v>
      </c>
      <c r="EE14" s="37">
        <f t="shared" si="31"/>
        <v>100</v>
      </c>
    </row>
    <row r="15" spans="1:135" s="38" customFormat="1" ht="47.25">
      <c r="A15" s="124">
        <v>9</v>
      </c>
      <c r="B15" s="57" t="s">
        <v>14</v>
      </c>
      <c r="C15" s="82">
        <f t="shared" si="15"/>
        <v>100.1969696969697</v>
      </c>
      <c r="D15" s="227"/>
      <c r="E15" s="58">
        <v>100</v>
      </c>
      <c r="F15" s="58">
        <v>100</v>
      </c>
      <c r="G15" s="59">
        <f t="shared" si="16"/>
        <v>100</v>
      </c>
      <c r="H15" s="227"/>
      <c r="I15" s="58">
        <v>100</v>
      </c>
      <c r="J15" s="58">
        <v>100</v>
      </c>
      <c r="K15" s="59">
        <f>J15/I15*100</f>
        <v>100</v>
      </c>
      <c r="L15" s="231"/>
      <c r="M15" s="59">
        <v>100</v>
      </c>
      <c r="N15" s="59">
        <v>100</v>
      </c>
      <c r="O15" s="59">
        <f>N15/M15*100</f>
        <v>100</v>
      </c>
      <c r="P15" s="211"/>
      <c r="Q15" s="59">
        <v>100</v>
      </c>
      <c r="R15" s="59">
        <v>96</v>
      </c>
      <c r="S15" s="59">
        <f>R15/Q15*100</f>
        <v>96</v>
      </c>
      <c r="T15" s="200"/>
      <c r="U15" s="58">
        <v>100</v>
      </c>
      <c r="V15" s="58">
        <v>100</v>
      </c>
      <c r="W15" s="59">
        <f t="shared" si="0"/>
        <v>100</v>
      </c>
      <c r="X15" s="200"/>
      <c r="Y15" s="58">
        <v>100</v>
      </c>
      <c r="Z15" s="58">
        <v>100</v>
      </c>
      <c r="AA15" s="60">
        <f t="shared" si="32"/>
        <v>100</v>
      </c>
      <c r="AB15" s="234"/>
      <c r="AC15" s="58">
        <v>100</v>
      </c>
      <c r="AD15" s="58">
        <v>100</v>
      </c>
      <c r="AE15" s="59">
        <f t="shared" si="20"/>
        <v>100</v>
      </c>
      <c r="AF15" s="200"/>
      <c r="AG15" s="58">
        <v>100</v>
      </c>
      <c r="AH15" s="58">
        <v>100</v>
      </c>
      <c r="AI15" s="60">
        <f t="shared" si="33"/>
        <v>100</v>
      </c>
      <c r="AJ15" s="200"/>
      <c r="AK15" s="58">
        <v>100</v>
      </c>
      <c r="AL15" s="58">
        <v>103.8</v>
      </c>
      <c r="AM15" s="60">
        <f t="shared" si="1"/>
        <v>103.8</v>
      </c>
      <c r="AN15" s="200"/>
      <c r="AO15" s="58">
        <v>100</v>
      </c>
      <c r="AP15" s="58">
        <v>100</v>
      </c>
      <c r="AQ15" s="60">
        <f t="shared" si="2"/>
        <v>100</v>
      </c>
      <c r="AR15" s="200"/>
      <c r="AS15" s="58">
        <v>100</v>
      </c>
      <c r="AT15" s="58">
        <v>100</v>
      </c>
      <c r="AU15" s="60">
        <f t="shared" si="3"/>
        <v>100</v>
      </c>
      <c r="AV15" s="200"/>
      <c r="AW15" s="58">
        <v>100</v>
      </c>
      <c r="AX15" s="58">
        <v>100</v>
      </c>
      <c r="AY15" s="60">
        <f t="shared" si="4"/>
        <v>100</v>
      </c>
      <c r="AZ15" s="200"/>
      <c r="BA15" s="58">
        <v>100</v>
      </c>
      <c r="BB15" s="58">
        <v>100</v>
      </c>
      <c r="BC15" s="60">
        <f t="shared" si="5"/>
        <v>100</v>
      </c>
      <c r="BD15" s="200"/>
      <c r="BE15" s="58">
        <v>100</v>
      </c>
      <c r="BF15" s="58">
        <v>106.7</v>
      </c>
      <c r="BG15" s="60">
        <f t="shared" si="6"/>
        <v>106.69999999999999</v>
      </c>
      <c r="BH15" s="200"/>
      <c r="BI15" s="58">
        <v>100</v>
      </c>
      <c r="BJ15" s="58">
        <v>100</v>
      </c>
      <c r="BK15" s="60">
        <f t="shared" si="7"/>
        <v>100</v>
      </c>
      <c r="BL15" s="200"/>
      <c r="BM15" s="58">
        <v>100</v>
      </c>
      <c r="BN15" s="58">
        <v>100</v>
      </c>
      <c r="BO15" s="60">
        <f t="shared" si="8"/>
        <v>100</v>
      </c>
      <c r="BP15" s="200"/>
      <c r="BQ15" s="58">
        <v>100</v>
      </c>
      <c r="BR15" s="58">
        <v>100</v>
      </c>
      <c r="BS15" s="60">
        <f t="shared" si="9"/>
        <v>100</v>
      </c>
      <c r="BT15" s="200"/>
      <c r="BU15" s="58">
        <v>47</v>
      </c>
      <c r="BV15" s="58">
        <v>47</v>
      </c>
      <c r="BW15" s="60">
        <f t="shared" si="10"/>
        <v>100</v>
      </c>
      <c r="BX15" s="200"/>
      <c r="BY15" s="58">
        <v>0</v>
      </c>
      <c r="BZ15" s="58">
        <v>0</v>
      </c>
      <c r="CA15" s="58">
        <v>100</v>
      </c>
      <c r="CB15" s="200"/>
      <c r="CC15" s="35">
        <v>100</v>
      </c>
      <c r="CD15" s="35">
        <v>100</v>
      </c>
      <c r="CE15" s="37">
        <f t="shared" si="12"/>
        <v>100</v>
      </c>
      <c r="CF15" s="218"/>
      <c r="CG15" s="35">
        <v>100</v>
      </c>
      <c r="CH15" s="35">
        <v>100</v>
      </c>
      <c r="CI15" s="37">
        <f t="shared" si="13"/>
        <v>100</v>
      </c>
      <c r="CJ15" s="218"/>
      <c r="CK15" s="35">
        <v>100</v>
      </c>
      <c r="CL15" s="35">
        <v>100</v>
      </c>
      <c r="CM15" s="37">
        <f t="shared" si="14"/>
        <v>100</v>
      </c>
      <c r="CN15" s="218"/>
      <c r="CO15" s="35">
        <v>100</v>
      </c>
      <c r="CP15" s="35">
        <v>100</v>
      </c>
      <c r="CQ15" s="37">
        <f t="shared" si="21"/>
        <v>100</v>
      </c>
      <c r="CR15" s="219"/>
      <c r="CS15" s="58">
        <v>100</v>
      </c>
      <c r="CT15" s="58">
        <v>100</v>
      </c>
      <c r="CU15" s="59">
        <f t="shared" si="22"/>
        <v>100</v>
      </c>
      <c r="CV15" s="219"/>
      <c r="CW15" s="35">
        <v>100</v>
      </c>
      <c r="CX15" s="35">
        <v>100</v>
      </c>
      <c r="CY15" s="36">
        <f>CX15/CW15*100</f>
        <v>100</v>
      </c>
      <c r="CZ15" s="221"/>
      <c r="DA15" s="36">
        <v>100</v>
      </c>
      <c r="DB15" s="36">
        <v>100</v>
      </c>
      <c r="DC15" s="36">
        <f>DB15/DA15*100</f>
        <v>100</v>
      </c>
      <c r="DD15" s="224"/>
      <c r="DE15" s="36">
        <v>100</v>
      </c>
      <c r="DF15" s="36">
        <v>100</v>
      </c>
      <c r="DG15" s="36">
        <f>DF15/DE15*100</f>
        <v>100</v>
      </c>
      <c r="DH15" s="218"/>
      <c r="DI15" s="35">
        <v>100</v>
      </c>
      <c r="DJ15" s="35">
        <v>100</v>
      </c>
      <c r="DK15" s="36">
        <f t="shared" si="26"/>
        <v>100</v>
      </c>
      <c r="DL15" s="218"/>
      <c r="DM15" s="35">
        <v>0</v>
      </c>
      <c r="DN15" s="35">
        <v>0</v>
      </c>
      <c r="DO15" s="37">
        <v>100</v>
      </c>
      <c r="DP15" s="218"/>
      <c r="DQ15" s="35">
        <v>0</v>
      </c>
      <c r="DR15" s="35">
        <v>0</v>
      </c>
      <c r="DS15" s="37">
        <v>100</v>
      </c>
      <c r="DT15" s="218"/>
      <c r="DU15" s="35">
        <v>0</v>
      </c>
      <c r="DV15" s="35">
        <v>0</v>
      </c>
      <c r="DW15" s="37">
        <v>100</v>
      </c>
      <c r="DX15" s="218"/>
      <c r="DY15" s="35">
        <v>0</v>
      </c>
      <c r="DZ15" s="35">
        <v>0</v>
      </c>
      <c r="EA15" s="37">
        <v>100</v>
      </c>
      <c r="EB15" s="218"/>
      <c r="EC15" s="35">
        <v>0</v>
      </c>
      <c r="ED15" s="35">
        <v>0</v>
      </c>
      <c r="EE15" s="37">
        <v>100</v>
      </c>
    </row>
    <row r="16" spans="1:135" s="38" customFormat="1" ht="47.25">
      <c r="A16" s="124">
        <v>10</v>
      </c>
      <c r="B16" s="57" t="s">
        <v>15</v>
      </c>
      <c r="C16" s="82">
        <f t="shared" si="15"/>
        <v>98.9060606060606</v>
      </c>
      <c r="D16" s="227"/>
      <c r="E16" s="58">
        <v>100</v>
      </c>
      <c r="F16" s="58">
        <v>100</v>
      </c>
      <c r="G16" s="59">
        <f t="shared" si="16"/>
        <v>100</v>
      </c>
      <c r="H16" s="227"/>
      <c r="I16" s="58">
        <v>100</v>
      </c>
      <c r="J16" s="58">
        <v>100</v>
      </c>
      <c r="K16" s="59">
        <f>J16/I16*100</f>
        <v>100</v>
      </c>
      <c r="L16" s="231"/>
      <c r="M16" s="59">
        <v>100</v>
      </c>
      <c r="N16" s="59">
        <v>100</v>
      </c>
      <c r="O16" s="59">
        <f>N16/M16*100</f>
        <v>100</v>
      </c>
      <c r="P16" s="211"/>
      <c r="Q16" s="59">
        <v>100</v>
      </c>
      <c r="R16" s="59">
        <v>100</v>
      </c>
      <c r="S16" s="59">
        <f>R16/Q16*100</f>
        <v>100</v>
      </c>
      <c r="T16" s="200"/>
      <c r="U16" s="58">
        <v>100</v>
      </c>
      <c r="V16" s="58">
        <v>100</v>
      </c>
      <c r="W16" s="59">
        <f t="shared" si="0"/>
        <v>100</v>
      </c>
      <c r="X16" s="200"/>
      <c r="Y16" s="59">
        <v>100</v>
      </c>
      <c r="Z16" s="59">
        <v>100</v>
      </c>
      <c r="AA16" s="60">
        <f t="shared" si="32"/>
        <v>100</v>
      </c>
      <c r="AB16" s="234"/>
      <c r="AC16" s="58">
        <v>100</v>
      </c>
      <c r="AD16" s="58">
        <v>100</v>
      </c>
      <c r="AE16" s="59">
        <f t="shared" si="20"/>
        <v>100</v>
      </c>
      <c r="AF16" s="200"/>
      <c r="AG16" s="58">
        <v>100</v>
      </c>
      <c r="AH16" s="58">
        <v>100</v>
      </c>
      <c r="AI16" s="60">
        <f t="shared" si="33"/>
        <v>100</v>
      </c>
      <c r="AJ16" s="200"/>
      <c r="AK16" s="58">
        <v>100</v>
      </c>
      <c r="AL16" s="58">
        <v>97.2</v>
      </c>
      <c r="AM16" s="60">
        <f t="shared" si="1"/>
        <v>97.2</v>
      </c>
      <c r="AN16" s="200"/>
      <c r="AO16" s="58">
        <v>100</v>
      </c>
      <c r="AP16" s="58">
        <v>100</v>
      </c>
      <c r="AQ16" s="60">
        <f t="shared" si="2"/>
        <v>100</v>
      </c>
      <c r="AR16" s="200"/>
      <c r="AS16" s="58">
        <v>100</v>
      </c>
      <c r="AT16" s="58">
        <v>100</v>
      </c>
      <c r="AU16" s="60">
        <f t="shared" si="3"/>
        <v>100</v>
      </c>
      <c r="AV16" s="200"/>
      <c r="AW16" s="58">
        <v>100</v>
      </c>
      <c r="AX16" s="58">
        <v>100</v>
      </c>
      <c r="AY16" s="60">
        <f t="shared" si="4"/>
        <v>100</v>
      </c>
      <c r="AZ16" s="200"/>
      <c r="BA16" s="58">
        <v>100</v>
      </c>
      <c r="BB16" s="58">
        <v>100</v>
      </c>
      <c r="BC16" s="60">
        <f t="shared" si="5"/>
        <v>100</v>
      </c>
      <c r="BD16" s="200"/>
      <c r="BE16" s="58">
        <v>100</v>
      </c>
      <c r="BF16" s="58">
        <v>66.7</v>
      </c>
      <c r="BG16" s="60">
        <f t="shared" si="6"/>
        <v>66.7</v>
      </c>
      <c r="BH16" s="200"/>
      <c r="BI16" s="58">
        <v>100</v>
      </c>
      <c r="BJ16" s="58">
        <v>100</v>
      </c>
      <c r="BK16" s="60">
        <f t="shared" si="7"/>
        <v>100</v>
      </c>
      <c r="BL16" s="200"/>
      <c r="BM16" s="58">
        <v>100</v>
      </c>
      <c r="BN16" s="58">
        <v>100</v>
      </c>
      <c r="BO16" s="60">
        <f t="shared" si="8"/>
        <v>100</v>
      </c>
      <c r="BP16" s="200"/>
      <c r="BQ16" s="58">
        <v>100</v>
      </c>
      <c r="BR16" s="58">
        <v>100</v>
      </c>
      <c r="BS16" s="60">
        <f t="shared" si="9"/>
        <v>100</v>
      </c>
      <c r="BT16" s="200"/>
      <c r="BU16" s="58">
        <v>0</v>
      </c>
      <c r="BV16" s="58">
        <v>0</v>
      </c>
      <c r="BW16" s="58">
        <v>100</v>
      </c>
      <c r="BX16" s="200"/>
      <c r="BY16" s="58">
        <v>0</v>
      </c>
      <c r="BZ16" s="58">
        <v>0</v>
      </c>
      <c r="CA16" s="58">
        <v>100</v>
      </c>
      <c r="CB16" s="200"/>
      <c r="CC16" s="35">
        <v>0</v>
      </c>
      <c r="CD16" s="35">
        <v>0</v>
      </c>
      <c r="CE16" s="35">
        <v>100</v>
      </c>
      <c r="CF16" s="218"/>
      <c r="CG16" s="35">
        <v>0</v>
      </c>
      <c r="CH16" s="35">
        <v>0</v>
      </c>
      <c r="CI16" s="35">
        <v>100</v>
      </c>
      <c r="CJ16" s="218"/>
      <c r="CK16" s="35">
        <v>100</v>
      </c>
      <c r="CL16" s="35">
        <v>100</v>
      </c>
      <c r="CM16" s="37">
        <f t="shared" si="14"/>
        <v>100</v>
      </c>
      <c r="CN16" s="218"/>
      <c r="CO16" s="35">
        <v>0</v>
      </c>
      <c r="CP16" s="35">
        <v>0</v>
      </c>
      <c r="CQ16" s="35">
        <v>100</v>
      </c>
      <c r="CR16" s="219"/>
      <c r="CS16" s="58">
        <v>100</v>
      </c>
      <c r="CT16" s="58">
        <v>100</v>
      </c>
      <c r="CU16" s="59">
        <f t="shared" si="22"/>
        <v>100</v>
      </c>
      <c r="CV16" s="219"/>
      <c r="CW16" s="35">
        <v>100</v>
      </c>
      <c r="CX16" s="35">
        <v>100</v>
      </c>
      <c r="CY16" s="36">
        <f>CX16/CW16*100</f>
        <v>100</v>
      </c>
      <c r="CZ16" s="221"/>
      <c r="DA16" s="36">
        <v>100</v>
      </c>
      <c r="DB16" s="36">
        <v>100</v>
      </c>
      <c r="DC16" s="36">
        <f>DB16/DA16*100</f>
        <v>100</v>
      </c>
      <c r="DD16" s="224"/>
      <c r="DE16" s="36">
        <v>100</v>
      </c>
      <c r="DF16" s="36">
        <v>100</v>
      </c>
      <c r="DG16" s="36">
        <f>DF16/DE16*100</f>
        <v>100</v>
      </c>
      <c r="DH16" s="218"/>
      <c r="DI16" s="35">
        <v>100</v>
      </c>
      <c r="DJ16" s="35">
        <v>100</v>
      </c>
      <c r="DK16" s="36">
        <f t="shared" si="26"/>
        <v>100</v>
      </c>
      <c r="DL16" s="218"/>
      <c r="DM16" s="36">
        <v>100</v>
      </c>
      <c r="DN16" s="36">
        <v>100</v>
      </c>
      <c r="DO16" s="37">
        <f>DN16/DM16*100</f>
        <v>100</v>
      </c>
      <c r="DP16" s="218"/>
      <c r="DQ16" s="35">
        <v>100</v>
      </c>
      <c r="DR16" s="35">
        <v>100</v>
      </c>
      <c r="DS16" s="36">
        <f>DR16/DQ16*100</f>
        <v>100</v>
      </c>
      <c r="DT16" s="218"/>
      <c r="DU16" s="35">
        <v>100</v>
      </c>
      <c r="DV16" s="35">
        <v>100</v>
      </c>
      <c r="DW16" s="37">
        <f>DV16/DU16*100</f>
        <v>100</v>
      </c>
      <c r="DX16" s="218"/>
      <c r="DY16" s="35">
        <v>100</v>
      </c>
      <c r="DZ16" s="35">
        <v>100</v>
      </c>
      <c r="EA16" s="37">
        <f>DZ16/DY16*100</f>
        <v>100</v>
      </c>
      <c r="EB16" s="218"/>
      <c r="EC16" s="35">
        <v>100</v>
      </c>
      <c r="ED16" s="35">
        <v>100</v>
      </c>
      <c r="EE16" s="37">
        <f>ED16/EC16*100</f>
        <v>100</v>
      </c>
    </row>
    <row r="17" spans="1:135" s="38" customFormat="1" ht="47.25">
      <c r="A17" s="124">
        <v>11</v>
      </c>
      <c r="B17" s="57" t="s">
        <v>16</v>
      </c>
      <c r="C17" s="82">
        <f t="shared" si="15"/>
        <v>100</v>
      </c>
      <c r="D17" s="227"/>
      <c r="E17" s="58">
        <v>100</v>
      </c>
      <c r="F17" s="58">
        <v>100</v>
      </c>
      <c r="G17" s="59">
        <f t="shared" si="16"/>
        <v>100</v>
      </c>
      <c r="H17" s="227"/>
      <c r="I17" s="58">
        <v>100</v>
      </c>
      <c r="J17" s="58">
        <v>100</v>
      </c>
      <c r="K17" s="59">
        <f t="shared" si="17"/>
        <v>100</v>
      </c>
      <c r="L17" s="232"/>
      <c r="M17" s="59">
        <v>100</v>
      </c>
      <c r="N17" s="59">
        <v>100</v>
      </c>
      <c r="O17" s="59">
        <f t="shared" si="18"/>
        <v>100</v>
      </c>
      <c r="P17" s="212"/>
      <c r="Q17" s="59">
        <v>100</v>
      </c>
      <c r="R17" s="59">
        <v>100</v>
      </c>
      <c r="S17" s="59">
        <f t="shared" si="19"/>
        <v>100</v>
      </c>
      <c r="T17" s="200"/>
      <c r="U17" s="58">
        <v>100</v>
      </c>
      <c r="V17" s="58">
        <v>100</v>
      </c>
      <c r="W17" s="59">
        <f t="shared" si="0"/>
        <v>100</v>
      </c>
      <c r="X17" s="200"/>
      <c r="Y17" s="58">
        <v>100</v>
      </c>
      <c r="Z17" s="58">
        <v>100</v>
      </c>
      <c r="AA17" s="60">
        <f t="shared" si="32"/>
        <v>100</v>
      </c>
      <c r="AB17" s="234"/>
      <c r="AC17" s="58">
        <v>100</v>
      </c>
      <c r="AD17" s="58">
        <v>100</v>
      </c>
      <c r="AE17" s="59">
        <f t="shared" si="20"/>
        <v>100</v>
      </c>
      <c r="AF17" s="200"/>
      <c r="AG17" s="58">
        <v>100</v>
      </c>
      <c r="AH17" s="58">
        <v>100</v>
      </c>
      <c r="AI17" s="60">
        <f t="shared" si="33"/>
        <v>100</v>
      </c>
      <c r="AJ17" s="200"/>
      <c r="AK17" s="58">
        <v>100</v>
      </c>
      <c r="AL17" s="58">
        <v>100</v>
      </c>
      <c r="AM17" s="60">
        <f t="shared" si="1"/>
        <v>100</v>
      </c>
      <c r="AN17" s="200"/>
      <c r="AO17" s="58">
        <v>100</v>
      </c>
      <c r="AP17" s="58">
        <v>100</v>
      </c>
      <c r="AQ17" s="60">
        <f t="shared" si="2"/>
        <v>100</v>
      </c>
      <c r="AR17" s="200"/>
      <c r="AS17" s="58">
        <v>0</v>
      </c>
      <c r="AT17" s="58">
        <v>0</v>
      </c>
      <c r="AU17" s="58">
        <v>100</v>
      </c>
      <c r="AV17" s="200"/>
      <c r="AW17" s="58">
        <v>0</v>
      </c>
      <c r="AX17" s="58">
        <v>0</v>
      </c>
      <c r="AY17" s="58">
        <v>100</v>
      </c>
      <c r="AZ17" s="200"/>
      <c r="BA17" s="58">
        <v>0</v>
      </c>
      <c r="BB17" s="58">
        <v>0</v>
      </c>
      <c r="BC17" s="58">
        <v>100</v>
      </c>
      <c r="BD17" s="200"/>
      <c r="BE17" s="58">
        <v>0</v>
      </c>
      <c r="BF17" s="58">
        <v>0</v>
      </c>
      <c r="BG17" s="58">
        <v>100</v>
      </c>
      <c r="BH17" s="200"/>
      <c r="BI17" s="58">
        <v>0</v>
      </c>
      <c r="BJ17" s="58">
        <v>0</v>
      </c>
      <c r="BK17" s="58">
        <v>100</v>
      </c>
      <c r="BL17" s="200"/>
      <c r="BM17" s="58">
        <v>0</v>
      </c>
      <c r="BN17" s="58">
        <v>0</v>
      </c>
      <c r="BO17" s="58">
        <v>100</v>
      </c>
      <c r="BP17" s="200"/>
      <c r="BQ17" s="58">
        <v>0</v>
      </c>
      <c r="BR17" s="58">
        <v>0</v>
      </c>
      <c r="BS17" s="58">
        <v>100</v>
      </c>
      <c r="BT17" s="200"/>
      <c r="BU17" s="58">
        <v>0</v>
      </c>
      <c r="BV17" s="58">
        <v>0</v>
      </c>
      <c r="BW17" s="58">
        <v>100</v>
      </c>
      <c r="BX17" s="200"/>
      <c r="BY17" s="58">
        <v>0</v>
      </c>
      <c r="BZ17" s="58">
        <v>0</v>
      </c>
      <c r="CA17" s="58">
        <v>100</v>
      </c>
      <c r="CB17" s="200"/>
      <c r="CC17" s="35">
        <v>0</v>
      </c>
      <c r="CD17" s="35">
        <v>0</v>
      </c>
      <c r="CE17" s="35">
        <v>100</v>
      </c>
      <c r="CF17" s="218"/>
      <c r="CG17" s="35">
        <v>0</v>
      </c>
      <c r="CH17" s="35">
        <v>0</v>
      </c>
      <c r="CI17" s="35">
        <v>100</v>
      </c>
      <c r="CJ17" s="218"/>
      <c r="CK17" s="35">
        <v>100</v>
      </c>
      <c r="CL17" s="35">
        <v>100</v>
      </c>
      <c r="CM17" s="37">
        <f t="shared" si="14"/>
        <v>100</v>
      </c>
      <c r="CN17" s="218"/>
      <c r="CO17" s="35">
        <v>0</v>
      </c>
      <c r="CP17" s="35">
        <v>0</v>
      </c>
      <c r="CQ17" s="35">
        <v>100</v>
      </c>
      <c r="CR17" s="219"/>
      <c r="CS17" s="58"/>
      <c r="CT17" s="58"/>
      <c r="CU17" s="60">
        <v>100</v>
      </c>
      <c r="CV17" s="219"/>
      <c r="CW17" s="35">
        <v>0</v>
      </c>
      <c r="CX17" s="35">
        <v>0</v>
      </c>
      <c r="CY17" s="37">
        <v>100</v>
      </c>
      <c r="CZ17" s="222"/>
      <c r="DA17" s="35">
        <v>0</v>
      </c>
      <c r="DB17" s="35">
        <v>0</v>
      </c>
      <c r="DC17" s="37">
        <v>100</v>
      </c>
      <c r="DD17" s="225"/>
      <c r="DE17" s="35">
        <v>0</v>
      </c>
      <c r="DF17" s="35">
        <v>0</v>
      </c>
      <c r="DG17" s="37">
        <v>100</v>
      </c>
      <c r="DH17" s="218"/>
      <c r="DI17" s="35">
        <v>0</v>
      </c>
      <c r="DJ17" s="35">
        <v>0</v>
      </c>
      <c r="DK17" s="37">
        <v>100</v>
      </c>
      <c r="DL17" s="218"/>
      <c r="DM17" s="35">
        <v>0</v>
      </c>
      <c r="DN17" s="35">
        <v>0</v>
      </c>
      <c r="DO17" s="37">
        <v>100</v>
      </c>
      <c r="DP17" s="218"/>
      <c r="DQ17" s="35">
        <v>0</v>
      </c>
      <c r="DR17" s="35">
        <v>0</v>
      </c>
      <c r="DS17" s="37">
        <v>100</v>
      </c>
      <c r="DT17" s="218"/>
      <c r="DU17" s="35">
        <v>0</v>
      </c>
      <c r="DV17" s="35">
        <v>0</v>
      </c>
      <c r="DW17" s="37">
        <v>100</v>
      </c>
      <c r="DX17" s="218"/>
      <c r="DY17" s="35">
        <v>0</v>
      </c>
      <c r="DZ17" s="35">
        <v>0</v>
      </c>
      <c r="EA17" s="37">
        <v>100</v>
      </c>
      <c r="EB17" s="218"/>
      <c r="EC17" s="35">
        <v>0</v>
      </c>
      <c r="ED17" s="35">
        <v>0</v>
      </c>
      <c r="EE17" s="37">
        <v>100</v>
      </c>
    </row>
    <row r="18" spans="1:119" ht="21" customHeight="1">
      <c r="A18" s="124"/>
      <c r="B18" s="57" t="s">
        <v>92</v>
      </c>
      <c r="C18" s="81"/>
      <c r="D18" s="57"/>
      <c r="E18" s="58"/>
      <c r="F18" s="58"/>
      <c r="G18" s="58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114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  <c r="AG18" s="58"/>
      <c r="AH18" s="58"/>
      <c r="AI18" s="58"/>
      <c r="AJ18" s="126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58"/>
      <c r="CT18" s="58"/>
      <c r="CU18" s="58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</row>
    <row r="19" spans="1:119" s="38" customFormat="1" ht="57" customHeight="1">
      <c r="A19" s="124">
        <v>12</v>
      </c>
      <c r="B19" s="57" t="s">
        <v>96</v>
      </c>
      <c r="C19" s="82">
        <f>(G19+K19+O19+S19+W19)/4</f>
        <v>100</v>
      </c>
      <c r="D19" s="227" t="s">
        <v>163</v>
      </c>
      <c r="E19" s="58">
        <v>100</v>
      </c>
      <c r="F19" s="58">
        <v>100</v>
      </c>
      <c r="G19" s="60">
        <f>F19/E19*100</f>
        <v>100</v>
      </c>
      <c r="H19" s="227" t="s">
        <v>164</v>
      </c>
      <c r="I19" s="58">
        <v>100</v>
      </c>
      <c r="J19" s="58">
        <v>100</v>
      </c>
      <c r="K19" s="60">
        <f>J19/I19*100</f>
        <v>100</v>
      </c>
      <c r="L19" s="228" t="s">
        <v>165</v>
      </c>
      <c r="M19" s="60">
        <v>100</v>
      </c>
      <c r="N19" s="60">
        <v>100</v>
      </c>
      <c r="O19" s="60">
        <f>N19/M19*100</f>
        <v>100</v>
      </c>
      <c r="P19" s="228" t="s">
        <v>166</v>
      </c>
      <c r="Q19" s="60">
        <v>100</v>
      </c>
      <c r="R19" s="60">
        <v>100</v>
      </c>
      <c r="S19" s="60">
        <f>R19/Q19*100</f>
        <v>100</v>
      </c>
      <c r="T19" s="226"/>
      <c r="U19" s="58"/>
      <c r="V19" s="58"/>
      <c r="W19" s="58"/>
      <c r="X19" s="127"/>
      <c r="Y19" s="58"/>
      <c r="Z19" s="58"/>
      <c r="AA19" s="58"/>
      <c r="AB19" s="58"/>
      <c r="AC19" s="58"/>
      <c r="AD19" s="58"/>
      <c r="AE19" s="58"/>
      <c r="AF19" s="59"/>
      <c r="AG19" s="58"/>
      <c r="AH19" s="58"/>
      <c r="AI19" s="58"/>
      <c r="AJ19" s="126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58"/>
      <c r="CT19" s="58"/>
      <c r="CU19" s="58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</row>
    <row r="20" spans="1:119" ht="57" customHeight="1">
      <c r="A20" s="124">
        <v>13</v>
      </c>
      <c r="B20" s="57" t="s">
        <v>7</v>
      </c>
      <c r="C20" s="82">
        <f>(G20+K20+O20+S20+W20)/4</f>
        <v>100</v>
      </c>
      <c r="D20" s="227"/>
      <c r="E20" s="58">
        <v>100</v>
      </c>
      <c r="F20" s="58">
        <v>100</v>
      </c>
      <c r="G20" s="58">
        <f>F20/E20*100</f>
        <v>100</v>
      </c>
      <c r="H20" s="227"/>
      <c r="I20" s="58">
        <v>3.8</v>
      </c>
      <c r="J20" s="58">
        <v>3.8</v>
      </c>
      <c r="K20" s="60">
        <f>J20/I20*100</f>
        <v>100</v>
      </c>
      <c r="L20" s="229"/>
      <c r="M20" s="60">
        <v>100</v>
      </c>
      <c r="N20" s="60">
        <v>100</v>
      </c>
      <c r="O20" s="60">
        <f>N20/M20*100</f>
        <v>100</v>
      </c>
      <c r="P20" s="229"/>
      <c r="Q20" s="60">
        <v>100</v>
      </c>
      <c r="R20" s="60">
        <v>100</v>
      </c>
      <c r="S20" s="60">
        <f>R20/Q20*100</f>
        <v>100</v>
      </c>
      <c r="T20" s="226"/>
      <c r="U20" s="58"/>
      <c r="V20" s="58"/>
      <c r="W20" s="59"/>
      <c r="X20" s="128"/>
      <c r="Y20" s="58"/>
      <c r="Z20" s="58"/>
      <c r="AA20" s="59"/>
      <c r="AB20" s="58"/>
      <c r="AC20" s="58"/>
      <c r="AD20" s="58"/>
      <c r="AE20" s="58"/>
      <c r="AF20" s="59"/>
      <c r="AG20" s="58"/>
      <c r="AH20" s="58"/>
      <c r="AI20" s="58"/>
      <c r="AJ20" s="126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58"/>
      <c r="CT20" s="58"/>
      <c r="CU20" s="58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</row>
    <row r="21" spans="1:119" ht="18.75">
      <c r="A21" s="124"/>
      <c r="B21" s="57" t="s">
        <v>93</v>
      </c>
      <c r="C21" s="81"/>
      <c r="D21" s="80"/>
      <c r="E21" s="58"/>
      <c r="F21" s="58"/>
      <c r="G21" s="58"/>
      <c r="H21" s="58"/>
      <c r="I21" s="58"/>
      <c r="J21" s="58"/>
      <c r="K21" s="60"/>
      <c r="L21" s="60"/>
      <c r="M21" s="60"/>
      <c r="N21" s="60"/>
      <c r="O21" s="60"/>
      <c r="P21" s="60"/>
      <c r="Q21" s="60"/>
      <c r="R21" s="60"/>
      <c r="S21" s="60"/>
      <c r="T21" s="58"/>
      <c r="U21" s="58"/>
      <c r="V21" s="58"/>
      <c r="W21" s="58"/>
      <c r="X21" s="58"/>
      <c r="Y21" s="58"/>
      <c r="Z21" s="58"/>
      <c r="AA21" s="58"/>
      <c r="AB21" s="58"/>
      <c r="AC21" s="58">
        <v>2</v>
      </c>
      <c r="AD21" s="58"/>
      <c r="AE21" s="58"/>
      <c r="AF21" s="59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58"/>
      <c r="CT21" s="58"/>
      <c r="CU21" s="58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</row>
    <row r="22" spans="1:119" s="38" customFormat="1" ht="55.5" customHeight="1">
      <c r="A22" s="124">
        <v>14</v>
      </c>
      <c r="B22" s="57" t="s">
        <v>17</v>
      </c>
      <c r="C22" s="84">
        <f aca="true" t="shared" si="34" ref="C22:C29">(G22+K22+O22+S22+W22+AA22+AE22+AI22)/8</f>
        <v>96.575</v>
      </c>
      <c r="D22" s="233" t="s">
        <v>171</v>
      </c>
      <c r="E22" s="58">
        <v>100</v>
      </c>
      <c r="F22" s="58">
        <v>78.6</v>
      </c>
      <c r="G22" s="58">
        <f>F22/E22*100</f>
        <v>78.6</v>
      </c>
      <c r="H22" s="200" t="s">
        <v>172</v>
      </c>
      <c r="I22" s="58">
        <v>80</v>
      </c>
      <c r="J22" s="58">
        <v>78.4</v>
      </c>
      <c r="K22" s="59">
        <f aca="true" t="shared" si="35" ref="K22:K30">J22/I22*100</f>
        <v>98.00000000000001</v>
      </c>
      <c r="L22" s="204" t="s">
        <v>173</v>
      </c>
      <c r="M22" s="60">
        <v>100</v>
      </c>
      <c r="N22" s="60">
        <v>100</v>
      </c>
      <c r="O22" s="60">
        <f aca="true" t="shared" si="36" ref="O22:O30">N22/M22*100</f>
        <v>100</v>
      </c>
      <c r="P22" s="200" t="s">
        <v>228</v>
      </c>
      <c r="Q22" s="129">
        <v>100</v>
      </c>
      <c r="R22" s="58">
        <v>100</v>
      </c>
      <c r="S22" s="59">
        <f>R22/Q22*100</f>
        <v>100</v>
      </c>
      <c r="T22" s="200" t="s">
        <v>172</v>
      </c>
      <c r="U22" s="58">
        <v>100</v>
      </c>
      <c r="V22" s="58">
        <v>100</v>
      </c>
      <c r="W22" s="59">
        <f>V22/U22*100</f>
        <v>100</v>
      </c>
      <c r="X22" s="204" t="s">
        <v>173</v>
      </c>
      <c r="Y22" s="58">
        <v>100</v>
      </c>
      <c r="Z22" s="58">
        <v>100</v>
      </c>
      <c r="AA22" s="59">
        <f>Z22/Y22*100</f>
        <v>100</v>
      </c>
      <c r="AB22" s="210" t="s">
        <v>158</v>
      </c>
      <c r="AC22" s="58">
        <v>100</v>
      </c>
      <c r="AD22" s="58">
        <v>100</v>
      </c>
      <c r="AE22" s="58">
        <f aca="true" t="shared" si="37" ref="AE22:AE30">(AD22/AC22)*100</f>
        <v>100</v>
      </c>
      <c r="AF22" s="204" t="s">
        <v>174</v>
      </c>
      <c r="AG22" s="58">
        <v>100</v>
      </c>
      <c r="AH22" s="58">
        <v>96</v>
      </c>
      <c r="AI22" s="59">
        <f aca="true" t="shared" si="38" ref="AI22:AI30">(AH22/AG22)*100</f>
        <v>96</v>
      </c>
      <c r="AJ22" s="61"/>
      <c r="AK22" s="61"/>
      <c r="AL22" s="61"/>
      <c r="AM22" s="61"/>
      <c r="AN22" s="61"/>
      <c r="AO22" s="61"/>
      <c r="AP22" s="61"/>
      <c r="AQ22" s="61"/>
      <c r="AR22" s="130"/>
      <c r="AS22" s="58"/>
      <c r="AT22" s="58"/>
      <c r="AU22" s="59"/>
      <c r="AV22" s="204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58"/>
      <c r="CT22" s="58"/>
      <c r="CU22" s="58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</row>
    <row r="23" spans="1:119" ht="47.25">
      <c r="A23" s="124">
        <v>15</v>
      </c>
      <c r="B23" s="57" t="s">
        <v>18</v>
      </c>
      <c r="C23" s="84">
        <f t="shared" si="34"/>
        <v>93.998125</v>
      </c>
      <c r="D23" s="233"/>
      <c r="E23" s="58">
        <v>100</v>
      </c>
      <c r="F23" s="58">
        <v>100</v>
      </c>
      <c r="G23" s="58">
        <f aca="true" t="shared" si="39" ref="G23:G30">F23/E23*100</f>
        <v>100</v>
      </c>
      <c r="H23" s="200"/>
      <c r="I23" s="58">
        <v>80</v>
      </c>
      <c r="J23" s="58">
        <v>69.2</v>
      </c>
      <c r="K23" s="59">
        <f t="shared" si="35"/>
        <v>86.5</v>
      </c>
      <c r="L23" s="206"/>
      <c r="M23" s="58">
        <v>100</v>
      </c>
      <c r="N23" s="58">
        <v>100</v>
      </c>
      <c r="O23" s="60">
        <f t="shared" si="36"/>
        <v>100</v>
      </c>
      <c r="P23" s="200"/>
      <c r="Q23" s="58">
        <v>100</v>
      </c>
      <c r="R23" s="58">
        <v>100</v>
      </c>
      <c r="S23" s="59">
        <f>R23/Q23*100</f>
        <v>100</v>
      </c>
      <c r="T23" s="200"/>
      <c r="U23" s="58">
        <v>80</v>
      </c>
      <c r="V23" s="58">
        <v>69.18</v>
      </c>
      <c r="W23" s="59">
        <f aca="true" t="shared" si="40" ref="W23:W30">V23/U23*100</f>
        <v>86.47500000000001</v>
      </c>
      <c r="X23" s="206"/>
      <c r="Y23" s="58">
        <v>100</v>
      </c>
      <c r="Z23" s="58">
        <v>100</v>
      </c>
      <c r="AA23" s="59">
        <f aca="true" t="shared" si="41" ref="AA23:AA30">Z23/Y23*100</f>
        <v>100</v>
      </c>
      <c r="AB23" s="211"/>
      <c r="AC23" s="58">
        <v>100</v>
      </c>
      <c r="AD23" s="58">
        <v>100</v>
      </c>
      <c r="AE23" s="58">
        <f t="shared" si="37"/>
        <v>100</v>
      </c>
      <c r="AF23" s="206"/>
      <c r="AG23" s="58">
        <v>100</v>
      </c>
      <c r="AH23" s="59">
        <v>79.01</v>
      </c>
      <c r="AI23" s="59">
        <f t="shared" si="38"/>
        <v>79.01</v>
      </c>
      <c r="AJ23" s="61"/>
      <c r="AK23" s="61"/>
      <c r="AL23" s="61"/>
      <c r="AM23" s="61"/>
      <c r="AN23" s="61"/>
      <c r="AO23" s="61"/>
      <c r="AP23" s="61"/>
      <c r="AQ23" s="61"/>
      <c r="AR23" s="130"/>
      <c r="AS23" s="58"/>
      <c r="AT23" s="58"/>
      <c r="AU23" s="59"/>
      <c r="AV23" s="206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58"/>
      <c r="CT23" s="58"/>
      <c r="CU23" s="58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</row>
    <row r="24" spans="1:119" ht="78.75">
      <c r="A24" s="124">
        <v>16</v>
      </c>
      <c r="B24" s="57" t="s">
        <v>19</v>
      </c>
      <c r="C24" s="84">
        <f t="shared" si="34"/>
        <v>96.59375</v>
      </c>
      <c r="D24" s="233"/>
      <c r="E24" s="58">
        <v>100</v>
      </c>
      <c r="F24" s="58">
        <v>100</v>
      </c>
      <c r="G24" s="58">
        <f t="shared" si="39"/>
        <v>100</v>
      </c>
      <c r="H24" s="200"/>
      <c r="I24" s="58">
        <v>80</v>
      </c>
      <c r="J24" s="58">
        <v>75.1</v>
      </c>
      <c r="K24" s="59">
        <f t="shared" si="35"/>
        <v>93.875</v>
      </c>
      <c r="L24" s="206"/>
      <c r="M24" s="60">
        <v>100</v>
      </c>
      <c r="N24" s="60">
        <v>100</v>
      </c>
      <c r="O24" s="60">
        <f t="shared" si="36"/>
        <v>100</v>
      </c>
      <c r="P24" s="200"/>
      <c r="Q24" s="129">
        <v>100</v>
      </c>
      <c r="R24" s="59">
        <v>100</v>
      </c>
      <c r="S24" s="59">
        <f aca="true" t="shared" si="42" ref="S24:S30">R24/Q24*100</f>
        <v>100</v>
      </c>
      <c r="T24" s="200"/>
      <c r="U24" s="58">
        <v>80</v>
      </c>
      <c r="V24" s="58">
        <v>75.1</v>
      </c>
      <c r="W24" s="59">
        <f t="shared" si="40"/>
        <v>93.875</v>
      </c>
      <c r="X24" s="206"/>
      <c r="Y24" s="58">
        <v>100</v>
      </c>
      <c r="Z24" s="58">
        <v>100</v>
      </c>
      <c r="AA24" s="59">
        <f t="shared" si="41"/>
        <v>100</v>
      </c>
      <c r="AB24" s="211"/>
      <c r="AC24" s="58">
        <v>100</v>
      </c>
      <c r="AD24" s="58">
        <v>100</v>
      </c>
      <c r="AE24" s="58">
        <f t="shared" si="37"/>
        <v>100</v>
      </c>
      <c r="AF24" s="206"/>
      <c r="AG24" s="58">
        <v>100</v>
      </c>
      <c r="AH24" s="58">
        <v>85</v>
      </c>
      <c r="AI24" s="59">
        <f t="shared" si="38"/>
        <v>85</v>
      </c>
      <c r="AJ24" s="61"/>
      <c r="AK24" s="61"/>
      <c r="AL24" s="61"/>
      <c r="AM24" s="61"/>
      <c r="AN24" s="61"/>
      <c r="AO24" s="61"/>
      <c r="AP24" s="61"/>
      <c r="AQ24" s="61"/>
      <c r="AR24" s="130"/>
      <c r="AS24" s="58"/>
      <c r="AT24" s="58"/>
      <c r="AU24" s="59"/>
      <c r="AV24" s="206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58"/>
      <c r="CT24" s="58"/>
      <c r="CU24" s="58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</row>
    <row r="25" spans="1:119" s="38" customFormat="1" ht="63">
      <c r="A25" s="124">
        <v>17</v>
      </c>
      <c r="B25" s="57" t="s">
        <v>20</v>
      </c>
      <c r="C25" s="84">
        <f t="shared" si="34"/>
        <v>95.05625</v>
      </c>
      <c r="D25" s="233"/>
      <c r="E25" s="58">
        <v>100</v>
      </c>
      <c r="F25" s="58">
        <v>100</v>
      </c>
      <c r="G25" s="58">
        <f t="shared" si="39"/>
        <v>100</v>
      </c>
      <c r="H25" s="200"/>
      <c r="I25" s="58">
        <v>80</v>
      </c>
      <c r="J25" s="58">
        <v>72.7</v>
      </c>
      <c r="K25" s="59">
        <f t="shared" si="35"/>
        <v>90.875</v>
      </c>
      <c r="L25" s="206"/>
      <c r="M25" s="60">
        <v>100</v>
      </c>
      <c r="N25" s="60">
        <v>100</v>
      </c>
      <c r="O25" s="60">
        <f t="shared" si="36"/>
        <v>100</v>
      </c>
      <c r="P25" s="200"/>
      <c r="Q25" s="129">
        <v>100</v>
      </c>
      <c r="R25" s="58">
        <v>100</v>
      </c>
      <c r="S25" s="59">
        <f t="shared" si="42"/>
        <v>100</v>
      </c>
      <c r="T25" s="200"/>
      <c r="U25" s="58">
        <v>80</v>
      </c>
      <c r="V25" s="58">
        <v>72.7</v>
      </c>
      <c r="W25" s="59">
        <f t="shared" si="40"/>
        <v>90.875</v>
      </c>
      <c r="X25" s="206"/>
      <c r="Y25" s="58">
        <v>100</v>
      </c>
      <c r="Z25" s="58">
        <v>100</v>
      </c>
      <c r="AA25" s="59">
        <f t="shared" si="41"/>
        <v>100</v>
      </c>
      <c r="AB25" s="211"/>
      <c r="AC25" s="58">
        <v>100</v>
      </c>
      <c r="AD25" s="58">
        <v>100</v>
      </c>
      <c r="AE25" s="58">
        <f t="shared" si="37"/>
        <v>100</v>
      </c>
      <c r="AF25" s="206"/>
      <c r="AG25" s="58">
        <v>100</v>
      </c>
      <c r="AH25" s="58">
        <v>78.7</v>
      </c>
      <c r="AI25" s="59">
        <f t="shared" si="38"/>
        <v>78.7</v>
      </c>
      <c r="AJ25" s="61"/>
      <c r="AK25" s="61"/>
      <c r="AL25" s="61"/>
      <c r="AM25" s="61"/>
      <c r="AN25" s="61"/>
      <c r="AO25" s="61"/>
      <c r="AP25" s="61"/>
      <c r="AQ25" s="61"/>
      <c r="AR25" s="130"/>
      <c r="AS25" s="58"/>
      <c r="AT25" s="58"/>
      <c r="AU25" s="59"/>
      <c r="AV25" s="206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58"/>
      <c r="CT25" s="58"/>
      <c r="CU25" s="58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</row>
    <row r="26" spans="1:119" s="38" customFormat="1" ht="47.25">
      <c r="A26" s="124">
        <v>18</v>
      </c>
      <c r="B26" s="57" t="s">
        <v>21</v>
      </c>
      <c r="C26" s="84">
        <f t="shared" si="34"/>
        <v>94.07656250000001</v>
      </c>
      <c r="D26" s="233"/>
      <c r="E26" s="129">
        <v>100</v>
      </c>
      <c r="F26" s="129">
        <v>100</v>
      </c>
      <c r="G26" s="58">
        <f t="shared" si="39"/>
        <v>100</v>
      </c>
      <c r="H26" s="200"/>
      <c r="I26" s="58">
        <v>80</v>
      </c>
      <c r="J26" s="58">
        <v>78.33</v>
      </c>
      <c r="K26" s="59">
        <f t="shared" si="35"/>
        <v>97.91250000000001</v>
      </c>
      <c r="L26" s="206"/>
      <c r="M26" s="60">
        <v>100</v>
      </c>
      <c r="N26" s="60">
        <v>100</v>
      </c>
      <c r="O26" s="60">
        <f t="shared" si="36"/>
        <v>100</v>
      </c>
      <c r="P26" s="200"/>
      <c r="Q26" s="129">
        <v>100</v>
      </c>
      <c r="R26" s="58">
        <v>100</v>
      </c>
      <c r="S26" s="59">
        <f t="shared" si="42"/>
        <v>100</v>
      </c>
      <c r="T26" s="200"/>
      <c r="U26" s="58">
        <v>80</v>
      </c>
      <c r="V26" s="58">
        <v>59.2</v>
      </c>
      <c r="W26" s="59">
        <f t="shared" si="40"/>
        <v>74</v>
      </c>
      <c r="X26" s="206"/>
      <c r="Y26" s="58">
        <v>100</v>
      </c>
      <c r="Z26" s="58">
        <v>100</v>
      </c>
      <c r="AA26" s="59">
        <f t="shared" si="41"/>
        <v>100</v>
      </c>
      <c r="AB26" s="211"/>
      <c r="AC26" s="58">
        <v>100</v>
      </c>
      <c r="AD26" s="58">
        <v>100</v>
      </c>
      <c r="AE26" s="58">
        <f t="shared" si="37"/>
        <v>100</v>
      </c>
      <c r="AF26" s="206"/>
      <c r="AG26" s="58">
        <v>100</v>
      </c>
      <c r="AH26" s="58">
        <v>80.7</v>
      </c>
      <c r="AI26" s="59">
        <f t="shared" si="38"/>
        <v>80.7</v>
      </c>
      <c r="AJ26" s="61"/>
      <c r="AK26" s="61"/>
      <c r="AL26" s="61"/>
      <c r="AM26" s="61"/>
      <c r="AN26" s="61"/>
      <c r="AO26" s="61"/>
      <c r="AP26" s="61"/>
      <c r="AQ26" s="61"/>
      <c r="AR26" s="130"/>
      <c r="AS26" s="58"/>
      <c r="AT26" s="58"/>
      <c r="AU26" s="59"/>
      <c r="AV26" s="206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58"/>
      <c r="CT26" s="58"/>
      <c r="CU26" s="58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</row>
    <row r="27" spans="1:119" ht="47.25">
      <c r="A27" s="124">
        <v>19</v>
      </c>
      <c r="B27" s="57" t="s">
        <v>22</v>
      </c>
      <c r="C27" s="84">
        <f t="shared" si="34"/>
        <v>96.4875</v>
      </c>
      <c r="D27" s="233"/>
      <c r="E27" s="58">
        <v>100</v>
      </c>
      <c r="F27" s="58">
        <v>100</v>
      </c>
      <c r="G27" s="58">
        <f t="shared" si="39"/>
        <v>100</v>
      </c>
      <c r="H27" s="200"/>
      <c r="I27" s="58">
        <v>80</v>
      </c>
      <c r="J27" s="58">
        <v>72.08</v>
      </c>
      <c r="K27" s="59">
        <f t="shared" si="35"/>
        <v>90.10000000000001</v>
      </c>
      <c r="L27" s="206"/>
      <c r="M27" s="60">
        <v>100</v>
      </c>
      <c r="N27" s="60">
        <v>100</v>
      </c>
      <c r="O27" s="60">
        <f t="shared" si="36"/>
        <v>100</v>
      </c>
      <c r="P27" s="200"/>
      <c r="Q27" s="129">
        <v>100</v>
      </c>
      <c r="R27" s="58">
        <v>100</v>
      </c>
      <c r="S27" s="59">
        <f t="shared" si="42"/>
        <v>100</v>
      </c>
      <c r="T27" s="200"/>
      <c r="U27" s="58">
        <v>100</v>
      </c>
      <c r="V27" s="58">
        <v>100</v>
      </c>
      <c r="W27" s="59">
        <f t="shared" si="40"/>
        <v>100</v>
      </c>
      <c r="X27" s="206"/>
      <c r="Y27" s="58">
        <v>100</v>
      </c>
      <c r="Z27" s="58">
        <v>100</v>
      </c>
      <c r="AA27" s="59">
        <f t="shared" si="41"/>
        <v>100</v>
      </c>
      <c r="AB27" s="211"/>
      <c r="AC27" s="58">
        <v>100</v>
      </c>
      <c r="AD27" s="58">
        <v>100</v>
      </c>
      <c r="AE27" s="58">
        <f t="shared" si="37"/>
        <v>100</v>
      </c>
      <c r="AF27" s="206"/>
      <c r="AG27" s="58">
        <v>100</v>
      </c>
      <c r="AH27" s="58">
        <v>81.8</v>
      </c>
      <c r="AI27" s="59">
        <f t="shared" si="38"/>
        <v>81.8</v>
      </c>
      <c r="AJ27" s="61"/>
      <c r="AK27" s="61"/>
      <c r="AL27" s="61"/>
      <c r="AM27" s="61"/>
      <c r="AN27" s="61"/>
      <c r="AO27" s="61"/>
      <c r="AP27" s="61"/>
      <c r="AQ27" s="61"/>
      <c r="AR27" s="130"/>
      <c r="AS27" s="58"/>
      <c r="AT27" s="58"/>
      <c r="AU27" s="59"/>
      <c r="AV27" s="206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58"/>
      <c r="CT27" s="58"/>
      <c r="CU27" s="58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</row>
    <row r="28" spans="1:119" ht="47.25">
      <c r="A28" s="124">
        <v>20</v>
      </c>
      <c r="B28" s="57" t="s">
        <v>23</v>
      </c>
      <c r="C28" s="84">
        <f t="shared" si="34"/>
        <v>92.646875</v>
      </c>
      <c r="D28" s="233"/>
      <c r="E28" s="58">
        <v>100</v>
      </c>
      <c r="F28" s="58">
        <v>100</v>
      </c>
      <c r="G28" s="58">
        <f t="shared" si="39"/>
        <v>100</v>
      </c>
      <c r="H28" s="200"/>
      <c r="I28" s="58">
        <v>80</v>
      </c>
      <c r="J28" s="58">
        <v>64.3</v>
      </c>
      <c r="K28" s="59">
        <f t="shared" si="35"/>
        <v>80.375</v>
      </c>
      <c r="L28" s="206"/>
      <c r="M28" s="60">
        <v>100</v>
      </c>
      <c r="N28" s="60">
        <v>100</v>
      </c>
      <c r="O28" s="60">
        <f t="shared" si="36"/>
        <v>100</v>
      </c>
      <c r="P28" s="200"/>
      <c r="Q28" s="129">
        <v>100</v>
      </c>
      <c r="R28" s="58">
        <v>100</v>
      </c>
      <c r="S28" s="59">
        <f t="shared" si="42"/>
        <v>100</v>
      </c>
      <c r="T28" s="200"/>
      <c r="U28" s="58">
        <v>100</v>
      </c>
      <c r="V28" s="58">
        <v>100</v>
      </c>
      <c r="W28" s="59">
        <f t="shared" si="40"/>
        <v>100</v>
      </c>
      <c r="X28" s="206"/>
      <c r="Y28" s="58">
        <v>100</v>
      </c>
      <c r="Z28" s="58">
        <v>100</v>
      </c>
      <c r="AA28" s="59">
        <f t="shared" si="41"/>
        <v>100</v>
      </c>
      <c r="AB28" s="211"/>
      <c r="AC28" s="58">
        <v>100</v>
      </c>
      <c r="AD28" s="58">
        <v>100</v>
      </c>
      <c r="AE28" s="58">
        <f t="shared" si="37"/>
        <v>100</v>
      </c>
      <c r="AF28" s="206"/>
      <c r="AG28" s="58">
        <v>100</v>
      </c>
      <c r="AH28" s="58">
        <v>60.8</v>
      </c>
      <c r="AI28" s="59">
        <f t="shared" si="38"/>
        <v>60.8</v>
      </c>
      <c r="AJ28" s="61"/>
      <c r="AK28" s="61"/>
      <c r="AL28" s="61"/>
      <c r="AM28" s="61"/>
      <c r="AN28" s="61"/>
      <c r="AO28" s="61"/>
      <c r="AP28" s="61"/>
      <c r="AQ28" s="61"/>
      <c r="AR28" s="130"/>
      <c r="AS28" s="58"/>
      <c r="AT28" s="58"/>
      <c r="AU28" s="59"/>
      <c r="AV28" s="206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58"/>
      <c r="CT28" s="58"/>
      <c r="CU28" s="58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</row>
    <row r="29" spans="1:119" ht="47.25">
      <c r="A29" s="124">
        <v>21</v>
      </c>
      <c r="B29" s="57" t="s">
        <v>24</v>
      </c>
      <c r="C29" s="84">
        <f t="shared" si="34"/>
        <v>95.321875</v>
      </c>
      <c r="D29" s="233"/>
      <c r="E29" s="58">
        <v>100</v>
      </c>
      <c r="F29" s="58">
        <v>100</v>
      </c>
      <c r="G29" s="58">
        <f t="shared" si="39"/>
        <v>100</v>
      </c>
      <c r="H29" s="200"/>
      <c r="I29" s="58">
        <v>80</v>
      </c>
      <c r="J29" s="58">
        <v>72.7</v>
      </c>
      <c r="K29" s="59">
        <f t="shared" si="35"/>
        <v>90.875</v>
      </c>
      <c r="L29" s="206"/>
      <c r="M29" s="60">
        <v>100</v>
      </c>
      <c r="N29" s="60">
        <v>100</v>
      </c>
      <c r="O29" s="60">
        <f t="shared" si="36"/>
        <v>100</v>
      </c>
      <c r="P29" s="200"/>
      <c r="Q29" s="129">
        <v>100</v>
      </c>
      <c r="R29" s="58">
        <v>100</v>
      </c>
      <c r="S29" s="59">
        <f t="shared" si="42"/>
        <v>100</v>
      </c>
      <c r="T29" s="200"/>
      <c r="U29" s="58">
        <v>100</v>
      </c>
      <c r="V29" s="58">
        <v>100</v>
      </c>
      <c r="W29" s="59">
        <f t="shared" si="40"/>
        <v>100</v>
      </c>
      <c r="X29" s="206"/>
      <c r="Y29" s="58">
        <v>100</v>
      </c>
      <c r="Z29" s="58">
        <v>100</v>
      </c>
      <c r="AA29" s="59">
        <f t="shared" si="41"/>
        <v>100</v>
      </c>
      <c r="AB29" s="211"/>
      <c r="AC29" s="58">
        <v>100</v>
      </c>
      <c r="AD29" s="58">
        <v>100</v>
      </c>
      <c r="AE29" s="58">
        <f t="shared" si="37"/>
        <v>100</v>
      </c>
      <c r="AF29" s="206"/>
      <c r="AG29" s="58">
        <v>100</v>
      </c>
      <c r="AH29" s="58">
        <v>71.7</v>
      </c>
      <c r="AI29" s="59">
        <f t="shared" si="38"/>
        <v>71.7</v>
      </c>
      <c r="AJ29" s="61"/>
      <c r="AK29" s="61"/>
      <c r="AL29" s="61"/>
      <c r="AM29" s="61"/>
      <c r="AN29" s="61"/>
      <c r="AO29" s="61"/>
      <c r="AP29" s="61"/>
      <c r="AQ29" s="61"/>
      <c r="AR29" s="130"/>
      <c r="AS29" s="58"/>
      <c r="AT29" s="58"/>
      <c r="AU29" s="59"/>
      <c r="AV29" s="206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58"/>
      <c r="CT29" s="58"/>
      <c r="CU29" s="58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</row>
    <row r="30" spans="1:119" s="38" customFormat="1" ht="47.25">
      <c r="A30" s="124">
        <v>22</v>
      </c>
      <c r="B30" s="57" t="s">
        <v>25</v>
      </c>
      <c r="C30" s="84">
        <f>(G30+K30+O30+S30+W30+AA30+AE30+AI30)/8</f>
        <v>94.311875</v>
      </c>
      <c r="D30" s="233"/>
      <c r="E30" s="58">
        <v>100</v>
      </c>
      <c r="F30" s="58">
        <v>100</v>
      </c>
      <c r="G30" s="58">
        <f t="shared" si="39"/>
        <v>100</v>
      </c>
      <c r="H30" s="200"/>
      <c r="I30" s="58">
        <v>80</v>
      </c>
      <c r="J30" s="58">
        <v>73.5</v>
      </c>
      <c r="K30" s="59">
        <f t="shared" si="35"/>
        <v>91.875</v>
      </c>
      <c r="L30" s="207"/>
      <c r="M30" s="60">
        <v>100</v>
      </c>
      <c r="N30" s="60">
        <v>100</v>
      </c>
      <c r="O30" s="60">
        <f t="shared" si="36"/>
        <v>100</v>
      </c>
      <c r="P30" s="200"/>
      <c r="Q30" s="129">
        <v>100</v>
      </c>
      <c r="R30" s="58">
        <v>100</v>
      </c>
      <c r="S30" s="59">
        <f t="shared" si="42"/>
        <v>100</v>
      </c>
      <c r="T30" s="200"/>
      <c r="U30" s="58">
        <v>100</v>
      </c>
      <c r="V30" s="58">
        <v>100</v>
      </c>
      <c r="W30" s="59">
        <f t="shared" si="40"/>
        <v>100</v>
      </c>
      <c r="X30" s="207"/>
      <c r="Y30" s="58">
        <v>100</v>
      </c>
      <c r="Z30" s="58">
        <v>100</v>
      </c>
      <c r="AA30" s="59">
        <f t="shared" si="41"/>
        <v>100</v>
      </c>
      <c r="AB30" s="212"/>
      <c r="AC30" s="58">
        <v>100</v>
      </c>
      <c r="AD30" s="58">
        <v>100</v>
      </c>
      <c r="AE30" s="58">
        <f t="shared" si="37"/>
        <v>100</v>
      </c>
      <c r="AF30" s="207"/>
      <c r="AG30" s="58">
        <v>100</v>
      </c>
      <c r="AH30" s="58">
        <v>62.62</v>
      </c>
      <c r="AI30" s="59">
        <f t="shared" si="38"/>
        <v>62.62</v>
      </c>
      <c r="AJ30" s="61"/>
      <c r="AK30" s="61"/>
      <c r="AL30" s="61"/>
      <c r="AM30" s="61"/>
      <c r="AN30" s="61"/>
      <c r="AO30" s="61"/>
      <c r="AP30" s="61"/>
      <c r="AQ30" s="61"/>
      <c r="AR30" s="130"/>
      <c r="AS30" s="58"/>
      <c r="AT30" s="58"/>
      <c r="AU30" s="59"/>
      <c r="AV30" s="207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58"/>
      <c r="CT30" s="58"/>
      <c r="CU30" s="58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</row>
    <row r="31" spans="1:119" ht="63" hidden="1">
      <c r="A31" s="124">
        <v>25</v>
      </c>
      <c r="B31" s="57" t="s">
        <v>27</v>
      </c>
      <c r="C31" s="82">
        <v>100</v>
      </c>
      <c r="D31" s="131" t="s">
        <v>51</v>
      </c>
      <c r="E31" s="58"/>
      <c r="F31" s="58"/>
      <c r="G31" s="58" t="e">
        <f>F31/E31*100</f>
        <v>#DIV/0!</v>
      </c>
      <c r="H31" s="114" t="s">
        <v>53</v>
      </c>
      <c r="I31" s="58"/>
      <c r="J31" s="58"/>
      <c r="K31" s="60" t="e">
        <f>J31/I31*100</f>
        <v>#DIV/0!</v>
      </c>
      <c r="L31" s="60"/>
      <c r="M31" s="60"/>
      <c r="N31" s="60"/>
      <c r="O31" s="60"/>
      <c r="P31" s="60"/>
      <c r="Q31" s="60"/>
      <c r="R31" s="60"/>
      <c r="S31" s="60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58"/>
      <c r="AH31" s="58"/>
      <c r="AI31" s="58"/>
      <c r="AJ31" s="59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58"/>
      <c r="CT31" s="58"/>
      <c r="CU31" s="58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</row>
    <row r="32" spans="1:119" ht="153" hidden="1">
      <c r="A32" s="124">
        <v>26</v>
      </c>
      <c r="B32" s="57" t="s">
        <v>28</v>
      </c>
      <c r="C32" s="82" t="e">
        <f>(G32+K32+W32+AA32)/4</f>
        <v>#DIV/0!</v>
      </c>
      <c r="D32" s="131" t="s">
        <v>54</v>
      </c>
      <c r="E32" s="59"/>
      <c r="F32" s="59"/>
      <c r="G32" s="58" t="e">
        <f>F32/E32*100</f>
        <v>#DIV/0!</v>
      </c>
      <c r="H32" s="57" t="s">
        <v>70</v>
      </c>
      <c r="I32" s="59"/>
      <c r="J32" s="59"/>
      <c r="K32" s="60" t="e">
        <f>J32/I32*100</f>
        <v>#DIV/0!</v>
      </c>
      <c r="L32" s="60"/>
      <c r="M32" s="60"/>
      <c r="N32" s="60"/>
      <c r="O32" s="60"/>
      <c r="P32" s="60"/>
      <c r="Q32" s="60"/>
      <c r="R32" s="60"/>
      <c r="S32" s="60"/>
      <c r="T32" s="114" t="s">
        <v>63</v>
      </c>
      <c r="U32" s="59"/>
      <c r="V32" s="58"/>
      <c r="W32" s="58">
        <v>100</v>
      </c>
      <c r="X32" s="114" t="s">
        <v>64</v>
      </c>
      <c r="Y32" s="58"/>
      <c r="Z32" s="58"/>
      <c r="AA32" s="60" t="e">
        <f>Z32/Y32*100</f>
        <v>#DIV/0!</v>
      </c>
      <c r="AB32" s="58"/>
      <c r="AC32" s="58"/>
      <c r="AD32" s="58"/>
      <c r="AE32" s="58"/>
      <c r="AF32" s="59"/>
      <c r="AG32" s="58"/>
      <c r="AH32" s="58"/>
      <c r="AI32" s="58"/>
      <c r="AJ32" s="59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58"/>
      <c r="CT32" s="58"/>
      <c r="CU32" s="58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</row>
    <row r="33" spans="1:119" ht="31.5" hidden="1">
      <c r="A33" s="124">
        <v>27</v>
      </c>
      <c r="B33" s="57" t="s">
        <v>1</v>
      </c>
      <c r="C33" s="82">
        <v>100</v>
      </c>
      <c r="D33" s="131" t="s">
        <v>39</v>
      </c>
      <c r="E33" s="129"/>
      <c r="F33" s="129"/>
      <c r="G33" s="58" t="e">
        <f>F33/E33*100</f>
        <v>#DIV/0!</v>
      </c>
      <c r="H33" s="58"/>
      <c r="I33" s="58"/>
      <c r="J33" s="58"/>
      <c r="K33" s="60" t="e">
        <f>J33/I33*100</f>
        <v>#DIV/0!</v>
      </c>
      <c r="L33" s="60"/>
      <c r="M33" s="60"/>
      <c r="N33" s="60"/>
      <c r="O33" s="60"/>
      <c r="P33" s="60"/>
      <c r="Q33" s="60"/>
      <c r="R33" s="60"/>
      <c r="S33" s="60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58"/>
      <c r="AH33" s="58"/>
      <c r="AI33" s="58"/>
      <c r="AJ33" s="59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58"/>
      <c r="CT33" s="58"/>
      <c r="CU33" s="58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</row>
    <row r="34" spans="1:119" ht="47.25" hidden="1">
      <c r="A34" s="124">
        <v>28</v>
      </c>
      <c r="B34" s="57" t="s">
        <v>29</v>
      </c>
      <c r="C34" s="82">
        <v>98</v>
      </c>
      <c r="D34" s="131"/>
      <c r="E34" s="58"/>
      <c r="F34" s="58"/>
      <c r="G34" s="58" t="e">
        <f>F34/E34*100</f>
        <v>#DIV/0!</v>
      </c>
      <c r="H34" s="57"/>
      <c r="I34" s="58"/>
      <c r="J34" s="58"/>
      <c r="K34" s="60" t="e">
        <f>J34/I34*100</f>
        <v>#DIV/0!</v>
      </c>
      <c r="L34" s="60"/>
      <c r="M34" s="60"/>
      <c r="N34" s="60"/>
      <c r="O34" s="60"/>
      <c r="P34" s="60"/>
      <c r="Q34" s="60"/>
      <c r="R34" s="60"/>
      <c r="S34" s="60"/>
      <c r="T34" s="114"/>
      <c r="U34" s="58"/>
      <c r="V34" s="58"/>
      <c r="W34" s="58"/>
      <c r="X34" s="114"/>
      <c r="Y34" s="58"/>
      <c r="Z34" s="58"/>
      <c r="AA34" s="58"/>
      <c r="AB34" s="58"/>
      <c r="AC34" s="58"/>
      <c r="AD34" s="58"/>
      <c r="AE34" s="58"/>
      <c r="AF34" s="59"/>
      <c r="AG34" s="58"/>
      <c r="AH34" s="58"/>
      <c r="AI34" s="58"/>
      <c r="AJ34" s="59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58"/>
      <c r="CT34" s="58"/>
      <c r="CU34" s="58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</row>
    <row r="35" spans="1:80" ht="15.75" hidden="1">
      <c r="A35" s="124">
        <v>29</v>
      </c>
      <c r="B35" s="102"/>
      <c r="C35" s="61"/>
      <c r="D35" s="121"/>
      <c r="E35" s="61"/>
      <c r="F35" s="61"/>
      <c r="G35" s="61"/>
      <c r="H35" s="61"/>
      <c r="I35" s="61"/>
      <c r="J35" s="61"/>
      <c r="K35" s="60"/>
      <c r="L35" s="101"/>
      <c r="M35" s="101"/>
      <c r="N35" s="101"/>
      <c r="O35" s="101"/>
      <c r="P35" s="101"/>
      <c r="Q35" s="101"/>
      <c r="R35" s="101"/>
      <c r="S35" s="10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21"/>
      <c r="AG35" s="61"/>
      <c r="AH35" s="61"/>
      <c r="AI35" s="61"/>
      <c r="AJ35" s="12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</row>
    <row r="36" spans="1:80" ht="15.75">
      <c r="A36" s="124"/>
      <c r="B36" s="113" t="s">
        <v>33</v>
      </c>
      <c r="C36" s="61"/>
      <c r="D36" s="12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12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121"/>
      <c r="AG36" s="61"/>
      <c r="AH36" s="61"/>
      <c r="AI36" s="61"/>
      <c r="AJ36" s="12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</row>
    <row r="37" spans="1:80" ht="103.5" customHeight="1">
      <c r="A37" s="124">
        <v>23</v>
      </c>
      <c r="B37" s="57" t="s">
        <v>2</v>
      </c>
      <c r="C37" s="132">
        <f>(G37+K37)/2</f>
        <v>100</v>
      </c>
      <c r="D37" s="57" t="s">
        <v>89</v>
      </c>
      <c r="E37" s="86">
        <v>15.6</v>
      </c>
      <c r="F37" s="86">
        <v>15.6</v>
      </c>
      <c r="G37" s="88">
        <f>F37/E37*100</f>
        <v>100</v>
      </c>
      <c r="H37" s="87" t="s">
        <v>90</v>
      </c>
      <c r="I37" s="86">
        <v>65.2</v>
      </c>
      <c r="J37" s="86">
        <v>65.2</v>
      </c>
      <c r="K37" s="88">
        <f>J37/I37*100</f>
        <v>100</v>
      </c>
      <c r="L37" s="87"/>
      <c r="M37" s="86"/>
      <c r="N37" s="86"/>
      <c r="O37" s="88"/>
      <c r="P37" s="133"/>
      <c r="Q37" s="134"/>
      <c r="R37" s="134"/>
      <c r="S37" s="135"/>
      <c r="T37" s="133"/>
      <c r="U37" s="134"/>
      <c r="V37" s="134"/>
      <c r="W37" s="134"/>
      <c r="X37" s="136"/>
      <c r="Y37" s="61"/>
      <c r="Z37" s="61"/>
      <c r="AA37" s="61"/>
      <c r="AB37" s="61"/>
      <c r="AC37" s="61"/>
      <c r="AD37" s="61"/>
      <c r="AE37" s="61"/>
      <c r="AF37" s="121"/>
      <c r="AG37" s="61"/>
      <c r="AH37" s="61"/>
      <c r="AI37" s="61"/>
      <c r="AJ37" s="121"/>
      <c r="AK37" s="61"/>
      <c r="AL37" s="61"/>
      <c r="AM37" s="61"/>
      <c r="AN37" s="12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</row>
    <row r="38" spans="1:80" ht="63">
      <c r="A38" s="124">
        <v>24</v>
      </c>
      <c r="B38" s="57" t="s">
        <v>3</v>
      </c>
      <c r="C38" s="82">
        <f>(G38+K38+O38)/3</f>
        <v>163.04218657159834</v>
      </c>
      <c r="D38" s="57" t="s">
        <v>40</v>
      </c>
      <c r="E38" s="86">
        <v>0.03</v>
      </c>
      <c r="F38" s="86">
        <v>0.05</v>
      </c>
      <c r="G38" s="88">
        <f>F38/E38*100</f>
        <v>166.66666666666669</v>
      </c>
      <c r="H38" s="57" t="s">
        <v>41</v>
      </c>
      <c r="I38" s="86">
        <v>0.1</v>
      </c>
      <c r="J38" s="86">
        <v>0.18</v>
      </c>
      <c r="K38" s="88">
        <f>J38/I38*100</f>
        <v>179.99999999999997</v>
      </c>
      <c r="L38" s="87" t="s">
        <v>199</v>
      </c>
      <c r="M38" s="86">
        <v>9.35</v>
      </c>
      <c r="N38" s="86">
        <v>13.32</v>
      </c>
      <c r="O38" s="88">
        <f>N38/M38*100</f>
        <v>142.45989304812835</v>
      </c>
      <c r="P38" s="133"/>
      <c r="Q38" s="134"/>
      <c r="R38" s="134"/>
      <c r="S38" s="135"/>
      <c r="T38" s="133"/>
      <c r="U38" s="134"/>
      <c r="V38" s="134"/>
      <c r="W38" s="134"/>
      <c r="X38" s="134"/>
      <c r="Y38" s="61"/>
      <c r="Z38" s="61"/>
      <c r="AA38" s="61"/>
      <c r="AB38" s="61"/>
      <c r="AC38" s="61"/>
      <c r="AD38" s="61"/>
      <c r="AE38" s="61"/>
      <c r="AF38" s="121"/>
      <c r="AG38" s="61"/>
      <c r="AH38" s="61"/>
      <c r="AI38" s="61"/>
      <c r="AJ38" s="121"/>
      <c r="AK38" s="61"/>
      <c r="AL38" s="61"/>
      <c r="AM38" s="61"/>
      <c r="AN38" s="12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</row>
    <row r="39" spans="1:40" ht="90.75" customHeight="1">
      <c r="A39" s="34">
        <v>25</v>
      </c>
      <c r="B39" s="26" t="s">
        <v>78</v>
      </c>
      <c r="C39" s="73">
        <f>(G39+K39+O39)/3</f>
        <v>100</v>
      </c>
      <c r="D39" s="55" t="s">
        <v>200</v>
      </c>
      <c r="E39" s="119">
        <v>100</v>
      </c>
      <c r="F39" s="119">
        <v>100</v>
      </c>
      <c r="G39" s="116">
        <f>F39/E39*100</f>
        <v>100</v>
      </c>
      <c r="H39" s="56" t="s">
        <v>201</v>
      </c>
      <c r="I39" s="119">
        <v>16</v>
      </c>
      <c r="J39" s="119">
        <v>16</v>
      </c>
      <c r="K39" s="76">
        <f>J39/I39*100</f>
        <v>100</v>
      </c>
      <c r="L39" s="55" t="s">
        <v>202</v>
      </c>
      <c r="M39" s="74">
        <v>100</v>
      </c>
      <c r="N39" s="74">
        <v>100</v>
      </c>
      <c r="O39" s="74">
        <f>N39/M39*100</f>
        <v>100</v>
      </c>
      <c r="P39" s="137" t="s">
        <v>98</v>
      </c>
      <c r="Q39" s="138"/>
      <c r="R39" s="138"/>
      <c r="S39" s="139"/>
      <c r="T39" s="137" t="s">
        <v>98</v>
      </c>
      <c r="U39" s="138"/>
      <c r="V39" s="138"/>
      <c r="W39" s="138"/>
      <c r="X39" s="137" t="s">
        <v>98</v>
      </c>
      <c r="AJ39" s="50"/>
      <c r="AN39" s="50"/>
    </row>
    <row r="40" spans="1:40" ht="51.75">
      <c r="A40" s="34">
        <v>26</v>
      </c>
      <c r="B40" s="26" t="s">
        <v>4</v>
      </c>
      <c r="C40" s="40">
        <f>(G40+K40)/2</f>
        <v>149.5</v>
      </c>
      <c r="D40" s="26" t="s">
        <v>50</v>
      </c>
      <c r="E40" s="52">
        <v>1</v>
      </c>
      <c r="F40" s="52">
        <v>1.64</v>
      </c>
      <c r="G40" s="116">
        <f>F40/E40*100</f>
        <v>164</v>
      </c>
      <c r="H40" s="118" t="s">
        <v>203</v>
      </c>
      <c r="I40" s="117">
        <v>1</v>
      </c>
      <c r="J40" s="120">
        <v>1.35</v>
      </c>
      <c r="K40" s="116">
        <f>J40/I40*100</f>
        <v>135</v>
      </c>
      <c r="L40" s="117"/>
      <c r="M40" s="117"/>
      <c r="N40" s="117"/>
      <c r="O40" s="117"/>
      <c r="P40" s="140"/>
      <c r="Q40" s="140"/>
      <c r="R40" s="141"/>
      <c r="S40" s="141"/>
      <c r="T40" s="141"/>
      <c r="U40" s="141"/>
      <c r="V40" s="141"/>
      <c r="W40" s="141"/>
      <c r="X40" s="141"/>
      <c r="AJ40" s="50"/>
      <c r="AN40" s="50"/>
    </row>
    <row r="41" spans="1:40" ht="15.75">
      <c r="A41" s="34"/>
      <c r="B41" s="57" t="s">
        <v>37</v>
      </c>
      <c r="C41" s="50"/>
      <c r="D41" s="50"/>
      <c r="T41" s="50"/>
      <c r="AJ41" s="50"/>
      <c r="AN41" s="50"/>
    </row>
    <row r="42" spans="1:40" ht="63">
      <c r="A42" s="34">
        <v>27</v>
      </c>
      <c r="B42" s="26" t="s">
        <v>27</v>
      </c>
      <c r="C42" s="73">
        <v>100</v>
      </c>
      <c r="D42" s="1" t="s">
        <v>51</v>
      </c>
      <c r="E42" s="74">
        <v>10</v>
      </c>
      <c r="F42" s="74">
        <v>10</v>
      </c>
      <c r="G42" s="74">
        <v>100</v>
      </c>
      <c r="H42" s="118" t="s">
        <v>53</v>
      </c>
      <c r="I42" s="74">
        <v>0</v>
      </c>
      <c r="J42" s="74">
        <v>0</v>
      </c>
      <c r="K42" s="74">
        <v>100</v>
      </c>
      <c r="L42" s="74"/>
      <c r="M42" s="74"/>
      <c r="N42" s="74"/>
      <c r="O42" s="74"/>
      <c r="P42" s="30"/>
      <c r="Q42" s="30"/>
      <c r="R42" s="30"/>
      <c r="S42" s="30"/>
      <c r="T42" s="33"/>
      <c r="U42" s="30"/>
      <c r="V42" s="30"/>
      <c r="W42" s="30"/>
      <c r="X42" s="30"/>
      <c r="AJ42" s="50"/>
      <c r="AN42" s="50"/>
    </row>
    <row r="43" spans="1:40" ht="82.5" customHeight="1">
      <c r="A43" s="34">
        <v>28</v>
      </c>
      <c r="B43" s="57" t="s">
        <v>28</v>
      </c>
      <c r="C43" s="73">
        <f>(G43+K43+O43+S43)/4</f>
        <v>100.96153846153847</v>
      </c>
      <c r="D43" s="1" t="s">
        <v>205</v>
      </c>
      <c r="E43" s="77">
        <v>13</v>
      </c>
      <c r="F43" s="77">
        <v>13.5</v>
      </c>
      <c r="G43" s="76">
        <f>F43/E43*100</f>
        <v>103.84615384615385</v>
      </c>
      <c r="H43" s="1" t="s">
        <v>206</v>
      </c>
      <c r="I43" s="77">
        <v>6</v>
      </c>
      <c r="J43" s="77">
        <v>6</v>
      </c>
      <c r="K43" s="76">
        <f>J43/I43*100</f>
        <v>100</v>
      </c>
      <c r="L43" s="75" t="s">
        <v>207</v>
      </c>
      <c r="M43" s="77">
        <v>1.4</v>
      </c>
      <c r="N43" s="74">
        <v>1.4</v>
      </c>
      <c r="O43" s="76">
        <f>N43/M43*100</f>
        <v>100</v>
      </c>
      <c r="P43" s="75" t="s">
        <v>210</v>
      </c>
      <c r="Q43" s="30">
        <v>1.3</v>
      </c>
      <c r="R43" s="30">
        <v>1.3</v>
      </c>
      <c r="S43" s="76">
        <f>R43/Q43*100</f>
        <v>100</v>
      </c>
      <c r="T43" s="33"/>
      <c r="U43" s="30"/>
      <c r="V43" s="30"/>
      <c r="W43" s="30"/>
      <c r="X43" s="30"/>
      <c r="AJ43" s="50"/>
      <c r="AN43" s="50"/>
    </row>
    <row r="44" spans="1:40" ht="63">
      <c r="A44" s="34">
        <v>29</v>
      </c>
      <c r="B44" s="57" t="s">
        <v>1</v>
      </c>
      <c r="C44" s="73">
        <f>(G44+K44+O44+S44+W44)/5</f>
        <v>109.82222222222222</v>
      </c>
      <c r="D44" s="1" t="s">
        <v>232</v>
      </c>
      <c r="E44" s="119">
        <v>15</v>
      </c>
      <c r="F44" s="119">
        <v>19.2</v>
      </c>
      <c r="G44" s="30">
        <f>F44/E44*100</f>
        <v>128</v>
      </c>
      <c r="H44" s="74" t="s">
        <v>195</v>
      </c>
      <c r="I44" s="74">
        <v>0</v>
      </c>
      <c r="J44" s="74">
        <v>0</v>
      </c>
      <c r="K44" s="30">
        <v>100</v>
      </c>
      <c r="L44" s="75" t="s">
        <v>196</v>
      </c>
      <c r="M44" s="74">
        <v>90</v>
      </c>
      <c r="N44" s="74">
        <v>100</v>
      </c>
      <c r="O44" s="30">
        <f>N44/M44*100</f>
        <v>111.11111111111111</v>
      </c>
      <c r="P44" s="74" t="s">
        <v>197</v>
      </c>
      <c r="Q44" s="74">
        <v>90</v>
      </c>
      <c r="R44" s="74">
        <v>99</v>
      </c>
      <c r="S44" s="30">
        <f>R44/Q44*100</f>
        <v>110.00000000000001</v>
      </c>
      <c r="T44" s="74" t="s">
        <v>198</v>
      </c>
      <c r="U44" s="74">
        <v>20</v>
      </c>
      <c r="V44" s="74">
        <v>20</v>
      </c>
      <c r="W44" s="30">
        <f>V44/U44*100</f>
        <v>100</v>
      </c>
      <c r="X44" s="30"/>
      <c r="AJ44" s="50"/>
      <c r="AN44" s="50"/>
    </row>
    <row r="45" spans="3:40" ht="15.75">
      <c r="C45" s="50"/>
      <c r="D45" s="51"/>
      <c r="T45" s="50"/>
      <c r="AJ45" s="50"/>
      <c r="AN45" s="50"/>
    </row>
    <row r="46" spans="3:40" ht="15.75">
      <c r="C46" s="50"/>
      <c r="D46" s="50"/>
      <c r="AJ46" s="50"/>
      <c r="AN46" s="50"/>
    </row>
    <row r="47" spans="3:36" ht="15.75">
      <c r="C47" s="50"/>
      <c r="D47" s="50"/>
      <c r="AJ47" s="50"/>
    </row>
    <row r="48" spans="4:36" ht="15.75">
      <c r="D48" s="50"/>
      <c r="AJ48" s="50"/>
    </row>
    <row r="49" spans="4:36" ht="15.75">
      <c r="D49" s="50"/>
      <c r="AJ49" s="50"/>
    </row>
    <row r="50" ht="15.75">
      <c r="D50" s="50"/>
    </row>
    <row r="51" ht="15.75">
      <c r="D51" s="50"/>
    </row>
    <row r="52" ht="15.75">
      <c r="D52" s="50"/>
    </row>
    <row r="53" ht="15.75">
      <c r="D53" s="50"/>
    </row>
    <row r="54" ht="15.75">
      <c r="D54" s="50"/>
    </row>
    <row r="55" ht="15.75">
      <c r="D55" s="50"/>
    </row>
    <row r="56" ht="15.75">
      <c r="D56" s="50"/>
    </row>
    <row r="57" ht="15.75">
      <c r="D57" s="50"/>
    </row>
  </sheetData>
  <sheetProtection/>
  <mergeCells count="49">
    <mergeCell ref="A3:O3"/>
    <mergeCell ref="T22:T30"/>
    <mergeCell ref="P22:P30"/>
    <mergeCell ref="D19:D20"/>
    <mergeCell ref="H19:H20"/>
    <mergeCell ref="AJ7:AJ17"/>
    <mergeCell ref="D22:D30"/>
    <mergeCell ref="H22:H30"/>
    <mergeCell ref="AB7:AB17"/>
    <mergeCell ref="AF7:AF17"/>
    <mergeCell ref="D7:D17"/>
    <mergeCell ref="H7:H17"/>
    <mergeCell ref="T7:T17"/>
    <mergeCell ref="P7:P17"/>
    <mergeCell ref="L19:L20"/>
    <mergeCell ref="L7:L17"/>
    <mergeCell ref="P19:P20"/>
    <mergeCell ref="L22:L30"/>
    <mergeCell ref="X22:X30"/>
    <mergeCell ref="T19:T20"/>
    <mergeCell ref="AR7:AR17"/>
    <mergeCell ref="AV7:AV17"/>
    <mergeCell ref="X7:X17"/>
    <mergeCell ref="AB22:AB30"/>
    <mergeCell ref="AF22:AF30"/>
    <mergeCell ref="AV22:AV30"/>
    <mergeCell ref="AZ7:AZ17"/>
    <mergeCell ref="BD7:BD17"/>
    <mergeCell ref="BH7:BH17"/>
    <mergeCell ref="AN7:AN17"/>
    <mergeCell ref="CF7:CF17"/>
    <mergeCell ref="CJ7:CJ17"/>
    <mergeCell ref="DH7:DH17"/>
    <mergeCell ref="CN7:CN17"/>
    <mergeCell ref="BL7:BL17"/>
    <mergeCell ref="BP7:BP17"/>
    <mergeCell ref="BT7:BT17"/>
    <mergeCell ref="BX7:BX17"/>
    <mergeCell ref="CB7:CB17"/>
    <mergeCell ref="L2:O2"/>
    <mergeCell ref="DL7:DL17"/>
    <mergeCell ref="DP7:DP17"/>
    <mergeCell ref="DT7:DT17"/>
    <mergeCell ref="DX7:DX17"/>
    <mergeCell ref="EB7:EB17"/>
    <mergeCell ref="CR7:CR17"/>
    <mergeCell ref="CV7:CV17"/>
    <mergeCell ref="CZ7:CZ17"/>
    <mergeCell ref="DD7:DD17"/>
  </mergeCells>
  <printOptions/>
  <pageMargins left="0" right="0" top="0" bottom="0" header="0.5118110236220472" footer="0.5118110236220472"/>
  <pageSetup horizontalDpi="600" verticalDpi="600" orientation="landscape" paperSize="9" scale="65" r:id="rId1"/>
  <rowBreaks count="1" manualBreakCount="1">
    <brk id="20" max="255" man="1"/>
  </rowBreaks>
  <colBreaks count="5" manualBreakCount="5">
    <brk id="15" max="65535" man="1"/>
    <brk id="36" max="41" man="1"/>
    <brk id="47" max="65535" man="1"/>
    <brk id="67" max="65535" man="1"/>
    <brk id="11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М.А.</dc:creator>
  <cp:keywords/>
  <dc:description/>
  <cp:lastModifiedBy>Егорова Татьяна Викторовна</cp:lastModifiedBy>
  <cp:lastPrinted>2017-03-29T06:58:12Z</cp:lastPrinted>
  <dcterms:created xsi:type="dcterms:W3CDTF">2013-02-06T02:04:20Z</dcterms:created>
  <dcterms:modified xsi:type="dcterms:W3CDTF">2017-03-30T09:17:36Z</dcterms:modified>
  <cp:category/>
  <cp:version/>
  <cp:contentType/>
  <cp:contentStatus/>
</cp:coreProperties>
</file>